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roz\Documents\Asus WebStorage\MySyncFolder\1全ト協\ITベストプラクティス集\IT生産性向上セミナー\"/>
    </mc:Choice>
  </mc:AlternateContent>
  <bookViews>
    <workbookView xWindow="0" yWindow="0" windowWidth="19560" windowHeight="8355"/>
  </bookViews>
  <sheets>
    <sheet name="解説" sheetId="3" r:id="rId1"/>
    <sheet name="車両別月別原価" sheetId="2" r:id="rId2"/>
    <sheet name="見積" sheetId="1" r:id="rId3"/>
    <sheet name="見積 (2)" sheetId="4" r:id="rId4"/>
    <sheet name="見積 (3)" sheetId="6" r:id="rId5"/>
  </sheets>
  <calcPr calcId="152511"/>
</workbook>
</file>

<file path=xl/calcChain.xml><?xml version="1.0" encoding="utf-8"?>
<calcChain xmlns="http://schemas.openxmlformats.org/spreadsheetml/2006/main">
  <c r="E10" i="2" l="1"/>
  <c r="E6" i="2"/>
  <c r="E5" i="2"/>
  <c r="F11" i="6" l="1"/>
  <c r="F12" i="6"/>
  <c r="G5" i="2"/>
  <c r="F25" i="6"/>
  <c r="F21" i="6"/>
  <c r="F20" i="6"/>
  <c r="F19" i="6"/>
  <c r="F18" i="6"/>
  <c r="F16" i="6"/>
  <c r="F15" i="6"/>
  <c r="F14" i="6"/>
  <c r="F13" i="6"/>
  <c r="F10" i="6"/>
  <c r="F25" i="4"/>
  <c r="F21" i="4"/>
  <c r="F20" i="4"/>
  <c r="F19" i="4"/>
  <c r="F18" i="4"/>
  <c r="F16" i="4"/>
  <c r="F15" i="4"/>
  <c r="F14" i="4"/>
  <c r="F13" i="4"/>
  <c r="F10" i="4"/>
  <c r="F16" i="1"/>
  <c r="F15" i="1"/>
  <c r="F14" i="1"/>
  <c r="F13" i="1"/>
  <c r="F12" i="1"/>
  <c r="F12" i="4" l="1"/>
  <c r="F11" i="4"/>
  <c r="F11" i="1"/>
  <c r="D6" i="4"/>
  <c r="F25" i="1"/>
  <c r="F10" i="1"/>
  <c r="F21" i="1"/>
  <c r="F20" i="1"/>
  <c r="F19" i="1"/>
  <c r="F18" i="1"/>
  <c r="B11" i="2" l="1"/>
  <c r="B10" i="2"/>
  <c r="E16" i="4" s="1"/>
  <c r="B9" i="2"/>
  <c r="E15" i="4" s="1"/>
  <c r="B7" i="2"/>
  <c r="E13" i="4" s="1"/>
  <c r="B6" i="2"/>
  <c r="E12" i="4" s="1"/>
  <c r="B5" i="2"/>
  <c r="E11" i="4" s="1"/>
  <c r="B4" i="2"/>
  <c r="E10" i="4" s="1"/>
  <c r="E21" i="6"/>
  <c r="D21" i="6"/>
  <c r="D20" i="6"/>
  <c r="D19" i="6"/>
  <c r="D18" i="6"/>
  <c r="E21" i="4"/>
  <c r="D21" i="4"/>
  <c r="D20" i="4"/>
  <c r="D19" i="4"/>
  <c r="D18" i="4"/>
  <c r="D21" i="1"/>
  <c r="D20" i="1"/>
  <c r="D19" i="1"/>
  <c r="D18" i="1"/>
  <c r="E20" i="1"/>
  <c r="B18" i="2"/>
  <c r="E21" i="1" s="1"/>
  <c r="B17" i="2"/>
  <c r="E20" i="6" s="1"/>
  <c r="B16" i="2"/>
  <c r="E19" i="1" s="1"/>
  <c r="B15" i="2"/>
  <c r="E18" i="1" l="1"/>
  <c r="E20" i="4"/>
  <c r="E19" i="6"/>
  <c r="E19" i="4"/>
  <c r="E18" i="4"/>
  <c r="E18" i="6"/>
  <c r="B19" i="2"/>
  <c r="F22" i="4" l="1"/>
  <c r="F22" i="6"/>
  <c r="F22" i="1"/>
  <c r="D16" i="6"/>
  <c r="D15" i="6"/>
  <c r="D14" i="6"/>
  <c r="D13" i="6"/>
  <c r="D12" i="6"/>
  <c r="D11" i="6"/>
  <c r="D10" i="6"/>
  <c r="D16" i="4"/>
  <c r="D15" i="4"/>
  <c r="D14" i="4"/>
  <c r="D13" i="4"/>
  <c r="D12" i="4"/>
  <c r="D11" i="4"/>
  <c r="D10" i="4"/>
  <c r="D16" i="1"/>
  <c r="D15" i="1"/>
  <c r="D14" i="1"/>
  <c r="D13" i="1"/>
  <c r="D12" i="1"/>
  <c r="D11" i="1"/>
  <c r="D10" i="1"/>
  <c r="C11" i="2"/>
  <c r="E16" i="6" s="1"/>
  <c r="C10" i="2"/>
  <c r="C9" i="2"/>
  <c r="C7" i="2"/>
  <c r="C6" i="2"/>
  <c r="C5" i="2"/>
  <c r="C4" i="2"/>
  <c r="B8" i="2"/>
  <c r="E14" i="6" l="1"/>
  <c r="E15" i="6"/>
  <c r="E10" i="6"/>
  <c r="E13" i="1"/>
  <c r="E12" i="6"/>
  <c r="E11" i="1"/>
  <c r="B12" i="2"/>
  <c r="C12" i="2" s="1"/>
  <c r="E14" i="4"/>
  <c r="E17" i="4" s="1"/>
  <c r="E15" i="1"/>
  <c r="E14" i="1"/>
  <c r="E12" i="1"/>
  <c r="C8" i="2"/>
  <c r="E10" i="1"/>
  <c r="E11" i="6"/>
  <c r="E16" i="1"/>
  <c r="E13" i="6"/>
  <c r="E22" i="6"/>
  <c r="E22" i="4"/>
  <c r="E22" i="1"/>
  <c r="F17" i="4" l="1"/>
  <c r="F17" i="6"/>
  <c r="F17" i="1"/>
  <c r="E17" i="6"/>
  <c r="E24" i="6" s="1"/>
  <c r="E25" i="6" s="1"/>
  <c r="E26" i="6" s="1"/>
  <c r="E17" i="1"/>
  <c r="E24" i="1" s="1"/>
  <c r="E24" i="4"/>
  <c r="E25" i="4" s="1"/>
  <c r="E25" i="1" l="1"/>
  <c r="E26" i="1" s="1"/>
  <c r="E26" i="4"/>
</calcChain>
</file>

<file path=xl/sharedStrings.xml><?xml version="1.0" encoding="utf-8"?>
<sst xmlns="http://schemas.openxmlformats.org/spreadsheetml/2006/main" count="190" uniqueCount="102">
  <si>
    <t>得意先名</t>
    <rPh sb="0" eb="3">
      <t>トクイサキ</t>
    </rPh>
    <rPh sb="3" eb="4">
      <t>メイ</t>
    </rPh>
    <phoneticPr fontId="1"/>
  </si>
  <si>
    <t>車種</t>
    <rPh sb="0" eb="2">
      <t>シャシュ</t>
    </rPh>
    <phoneticPr fontId="1"/>
  </si>
  <si>
    <t>行き先</t>
    <rPh sb="0" eb="3">
      <t>イキサキ</t>
    </rPh>
    <phoneticPr fontId="1"/>
  </si>
  <si>
    <t>距離</t>
    <rPh sb="0" eb="2">
      <t>キョリ</t>
    </rPh>
    <phoneticPr fontId="1"/>
  </si>
  <si>
    <t>株式会社トラック輸送サービス</t>
    <rPh sb="0" eb="2">
      <t>カブシキ</t>
    </rPh>
    <rPh sb="2" eb="4">
      <t>カイシャ</t>
    </rPh>
    <rPh sb="8" eb="10">
      <t>ユソウ</t>
    </rPh>
    <phoneticPr fontId="1"/>
  </si>
  <si>
    <t>○○県○○市○○町１－２－３</t>
    <rPh sb="2" eb="3">
      <t>ケン</t>
    </rPh>
    <rPh sb="5" eb="6">
      <t>シ</t>
    </rPh>
    <rPh sb="8" eb="9">
      <t>マチ</t>
    </rPh>
    <phoneticPr fontId="1"/>
  </si>
  <si>
    <t>TEL 012-345-6789</t>
    <phoneticPr fontId="1"/>
  </si>
  <si>
    <t>費目</t>
    <rPh sb="0" eb="2">
      <t>ヒモク</t>
    </rPh>
    <phoneticPr fontId="1"/>
  </si>
  <si>
    <t>固定費</t>
    <rPh sb="0" eb="2">
      <t>コテイ</t>
    </rPh>
    <rPh sb="2" eb="3">
      <t>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</si>
  <si>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</si>
  <si>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自動車取得税</t>
    <rPh sb="0" eb="3">
      <t>ジドウシャ</t>
    </rPh>
    <rPh sb="3" eb="5">
      <t>シュトク</t>
    </rPh>
    <rPh sb="5" eb="6">
      <t>ゼイ</t>
    </rPh>
    <phoneticPr fontId="1"/>
  </si>
  <si>
    <t>自動車重量税</t>
    <rPh sb="0" eb="6">
      <t>ジドウシャジュウリョウゼイ</t>
    </rPh>
    <phoneticPr fontId="1"/>
  </si>
  <si>
    <t>自動車税</t>
    <rPh sb="0" eb="3">
      <t>ジドウシャ</t>
    </rPh>
    <rPh sb="3" eb="4">
      <t>ゼイ</t>
    </rPh>
    <phoneticPr fontId="1"/>
  </si>
  <si>
    <t>自賠責保険</t>
    <rPh sb="0" eb="3">
      <t>ジバイセキ</t>
    </rPh>
    <rPh sb="3" eb="5">
      <t>ホケン</t>
    </rPh>
    <phoneticPr fontId="1"/>
  </si>
  <si>
    <t>ドライバー人件費</t>
    <rPh sb="5" eb="8">
      <t>ジンケンヒ</t>
    </rPh>
    <phoneticPr fontId="1"/>
  </si>
  <si>
    <t>一般管理費</t>
    <rPh sb="0" eb="2">
      <t>イッパン</t>
    </rPh>
    <rPh sb="2" eb="5">
      <t>カンリヒ</t>
    </rPh>
    <phoneticPr fontId="1"/>
  </si>
  <si>
    <t>運行時間</t>
    <rPh sb="0" eb="2">
      <t>ウンコウ</t>
    </rPh>
    <rPh sb="2" eb="4">
      <t>ジカン</t>
    </rPh>
    <phoneticPr fontId="1"/>
  </si>
  <si>
    <t>人件費</t>
    <rPh sb="0" eb="3">
      <t>ジンケンヒ</t>
    </rPh>
    <phoneticPr fontId="1"/>
  </si>
  <si>
    <t>管理費</t>
    <rPh sb="0" eb="3">
      <t>カンリヒ</t>
    </rPh>
    <phoneticPr fontId="1"/>
  </si>
  <si>
    <t>変動費</t>
    <rPh sb="0" eb="2">
      <t>ヘンドウ</t>
    </rPh>
    <rPh sb="2" eb="3">
      <t>ヒ</t>
    </rPh>
    <phoneticPr fontId="1"/>
  </si>
  <si>
    <t>運行費</t>
    <rPh sb="0" eb="2">
      <t>ウンコウ</t>
    </rPh>
    <rPh sb="2" eb="3">
      <t>ヒ</t>
    </rPh>
    <phoneticPr fontId="1"/>
  </si>
  <si>
    <t>固定費計</t>
    <rPh sb="0" eb="2">
      <t>コテイ</t>
    </rPh>
    <rPh sb="2" eb="3">
      <t>ヒ</t>
    </rPh>
    <rPh sb="3" eb="4">
      <t>ケイ</t>
    </rPh>
    <phoneticPr fontId="1"/>
  </si>
  <si>
    <t>変動費計</t>
    <rPh sb="0" eb="2">
      <t>ヘンドウ</t>
    </rPh>
    <rPh sb="2" eb="3">
      <t>ヒ</t>
    </rPh>
    <rPh sb="3" eb="4">
      <t>ケイ</t>
    </rPh>
    <phoneticPr fontId="1"/>
  </si>
  <si>
    <t>諸経費</t>
    <rPh sb="0" eb="3">
      <t>ショケイヒ</t>
    </rPh>
    <phoneticPr fontId="1"/>
  </si>
  <si>
    <t>区分</t>
    <rPh sb="0" eb="2">
      <t>クブン</t>
    </rPh>
    <phoneticPr fontId="1"/>
  </si>
  <si>
    <t>明細項目</t>
    <rPh sb="0" eb="2">
      <t>メイサイ</t>
    </rPh>
    <rPh sb="2" eb="4">
      <t>コウモク</t>
    </rPh>
    <phoneticPr fontId="1"/>
  </si>
  <si>
    <t>営業費</t>
    <rPh sb="0" eb="3">
      <t>エイギョウヒ</t>
    </rPh>
    <phoneticPr fontId="1"/>
  </si>
  <si>
    <t>営業管理費</t>
    <rPh sb="0" eb="2">
      <t>エイギョウ</t>
    </rPh>
    <rPh sb="2" eb="5">
      <t>カンリヒ</t>
    </rPh>
    <phoneticPr fontId="1"/>
  </si>
  <si>
    <t>運行費合計</t>
    <rPh sb="0" eb="2">
      <t>ウンコウ</t>
    </rPh>
    <rPh sb="2" eb="3">
      <t>ヒ</t>
    </rPh>
    <rPh sb="3" eb="5">
      <t>ゴウケイ</t>
    </rPh>
    <phoneticPr fontId="1"/>
  </si>
  <si>
    <t>総合計</t>
    <rPh sb="0" eb="1">
      <t>ソウ</t>
    </rPh>
    <rPh sb="1" eb="3">
      <t>ゴウケイ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</si>
  <si>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</si>
  <si>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</si>
  <si>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○○荷主　株式会社　　様</t>
    <rPh sb="2" eb="4">
      <t>ニヌシ</t>
    </rPh>
    <rPh sb="5" eb="7">
      <t>カブシキ</t>
    </rPh>
    <rPh sb="7" eb="9">
      <t>カイシャ</t>
    </rPh>
    <rPh sb="11" eb="12">
      <t>サマ</t>
    </rPh>
    <phoneticPr fontId="1"/>
  </si>
  <si>
    <t>FAX 012-345-7890</t>
    <phoneticPr fontId="1"/>
  </si>
  <si>
    <t>端数切捨て</t>
    <rPh sb="0" eb="2">
      <t>ハスウ</t>
    </rPh>
    <rPh sb="2" eb="4">
      <t>キリス</t>
    </rPh>
    <phoneticPr fontId="1"/>
  </si>
  <si>
    <t>運賃お見積書</t>
    <rPh sb="0" eb="2">
      <t>ウンチン</t>
    </rPh>
    <rPh sb="3" eb="6">
      <t>ミツモリショ</t>
    </rPh>
    <phoneticPr fontId="1"/>
  </si>
  <si>
    <t>作業時間含む</t>
    <rPh sb="0" eb="2">
      <t>サギョウ</t>
    </rPh>
    <rPh sb="2" eb="4">
      <t>ジカン</t>
    </rPh>
    <rPh sb="4" eb="5">
      <t>フク</t>
    </rPh>
    <phoneticPr fontId="1"/>
  </si>
  <si>
    <t>車両別月別原価計算書</t>
    <rPh sb="0" eb="2">
      <t>シャリョウ</t>
    </rPh>
    <rPh sb="2" eb="3">
      <t>ベツ</t>
    </rPh>
    <rPh sb="3" eb="5">
      <t>ツキベツ</t>
    </rPh>
    <rPh sb="5" eb="7">
      <t>ゲンカ</t>
    </rPh>
    <rPh sb="7" eb="10">
      <t>ケイサンショ</t>
    </rPh>
    <phoneticPr fontId="1"/>
  </si>
  <si>
    <t>車両費合計</t>
    <rPh sb="0" eb="2">
      <t>シャリョウ</t>
    </rPh>
    <rPh sb="2" eb="3">
      <t>ヒ</t>
    </rPh>
    <rPh sb="3" eb="5">
      <t>ゴウケイ</t>
    </rPh>
    <phoneticPr fontId="1"/>
  </si>
  <si>
    <t>固定費合計</t>
    <rPh sb="0" eb="2">
      <t>コテイ</t>
    </rPh>
    <rPh sb="2" eb="3">
      <t>ヒ</t>
    </rPh>
    <rPh sb="3" eb="5">
      <t>ゴウケイ</t>
    </rPh>
    <phoneticPr fontId="1"/>
  </si>
  <si>
    <t>時間単価</t>
    <rPh sb="0" eb="2">
      <t>ジカン</t>
    </rPh>
    <rPh sb="2" eb="4">
      <t>タンカ</t>
    </rPh>
    <phoneticPr fontId="1"/>
  </si>
  <si>
    <t>km単価</t>
    <rPh sb="2" eb="4">
      <t>タンカ</t>
    </rPh>
    <phoneticPr fontId="1"/>
  </si>
  <si>
    <t>車両別月別原価</t>
    <rPh sb="0" eb="2">
      <t>シャリョウ</t>
    </rPh>
    <rPh sb="2" eb="3">
      <t>ベツ</t>
    </rPh>
    <rPh sb="3" eb="5">
      <t>ツキベツ</t>
    </rPh>
    <rPh sb="5" eb="7">
      <t>ゲンカ</t>
    </rPh>
    <phoneticPr fontId="1"/>
  </si>
  <si>
    <t>原価計算テキストに基づいて算出した車両別月別原価</t>
    <rPh sb="0" eb="2">
      <t>ゲンカ</t>
    </rPh>
    <rPh sb="2" eb="4">
      <t>ケイサン</t>
    </rPh>
    <rPh sb="9" eb="10">
      <t>モト</t>
    </rPh>
    <rPh sb="13" eb="15">
      <t>サンシュツ</t>
    </rPh>
    <rPh sb="17" eb="19">
      <t>シャリョウ</t>
    </rPh>
    <rPh sb="19" eb="20">
      <t>ベツ</t>
    </rPh>
    <rPh sb="20" eb="21">
      <t>ゲツ</t>
    </rPh>
    <rPh sb="21" eb="22">
      <t>ベツ</t>
    </rPh>
    <rPh sb="22" eb="24">
      <t>ゲンカ</t>
    </rPh>
    <phoneticPr fontId="1"/>
  </si>
  <si>
    <t>黄色の箱に計算結果（km単価）入力する。</t>
    <rPh sb="0" eb="2">
      <t>キイロ</t>
    </rPh>
    <rPh sb="3" eb="4">
      <t>ハコ</t>
    </rPh>
    <rPh sb="5" eb="7">
      <t>ケイサン</t>
    </rPh>
    <rPh sb="7" eb="9">
      <t>ケッカ</t>
    </rPh>
    <rPh sb="12" eb="14">
      <t>タンカ</t>
    </rPh>
    <rPh sb="15" eb="17">
      <t>ニュウリョク</t>
    </rPh>
    <phoneticPr fontId="1"/>
  </si>
  <si>
    <t>黄色の箱に月額固定費と１ヶ月の稼働時間を入力すると、右に時間単価が計算される。</t>
    <rPh sb="0" eb="2">
      <t>キイロ</t>
    </rPh>
    <rPh sb="3" eb="4">
      <t>ハコ</t>
    </rPh>
    <rPh sb="5" eb="7">
      <t>ゲツガク</t>
    </rPh>
    <rPh sb="7" eb="9">
      <t>コテイ</t>
    </rPh>
    <rPh sb="9" eb="10">
      <t>ヒ</t>
    </rPh>
    <rPh sb="13" eb="14">
      <t>ゲツ</t>
    </rPh>
    <rPh sb="15" eb="17">
      <t>カドウ</t>
    </rPh>
    <rPh sb="17" eb="19">
      <t>ジカン</t>
    </rPh>
    <rPh sb="20" eb="22">
      <t>ニュウリョク</t>
    </rPh>
    <rPh sb="26" eb="27">
      <t>ミギ</t>
    </rPh>
    <rPh sb="28" eb="30">
      <t>ジカン</t>
    </rPh>
    <rPh sb="30" eb="32">
      <t>タンカ</t>
    </rPh>
    <rPh sb="33" eb="35">
      <t>ケイサン</t>
    </rPh>
    <phoneticPr fontId="1"/>
  </si>
  <si>
    <t>変動費固定費見積</t>
    <rPh sb="0" eb="2">
      <t>ヘンドウ</t>
    </rPh>
    <rPh sb="2" eb="3">
      <t>ヒ</t>
    </rPh>
    <rPh sb="3" eb="5">
      <t>コテイ</t>
    </rPh>
    <rPh sb="5" eb="6">
      <t>ヒ</t>
    </rPh>
    <rPh sb="6" eb="8">
      <t>ミツモリ</t>
    </rPh>
    <phoneticPr fontId="1"/>
  </si>
  <si>
    <t>入力する項目</t>
    <rPh sb="0" eb="2">
      <t>ニュウリョク</t>
    </rPh>
    <rPh sb="4" eb="6">
      <t>コウモク</t>
    </rPh>
    <phoneticPr fontId="1"/>
  </si>
  <si>
    <t>高速代</t>
    <rPh sb="0" eb="2">
      <t>コウソク</t>
    </rPh>
    <rPh sb="2" eb="3">
      <t>ダイ</t>
    </rPh>
    <phoneticPr fontId="1"/>
  </si>
  <si>
    <t>営業費の比率（数字％を入力すると営業費が計算される）</t>
    <rPh sb="0" eb="3">
      <t>エイギョウヒ</t>
    </rPh>
    <rPh sb="4" eb="6">
      <t>ヒリツ</t>
    </rPh>
    <rPh sb="7" eb="9">
      <t>スウジ</t>
    </rPh>
    <rPh sb="11" eb="13">
      <t>ニュウリョク</t>
    </rPh>
    <rPh sb="16" eb="19">
      <t>エイギョウヒ</t>
    </rPh>
    <rPh sb="20" eb="22">
      <t>ケイサン</t>
    </rPh>
    <phoneticPr fontId="1"/>
  </si>
  <si>
    <t>注意事項</t>
    <rPh sb="0" eb="2">
      <t>チュウイ</t>
    </rPh>
    <rPh sb="2" eb="4">
      <t>ジコウ</t>
    </rPh>
    <phoneticPr fontId="1"/>
  </si>
  <si>
    <t>この見積表はサンプルとして作成しています。</t>
    <rPh sb="2" eb="4">
      <t>ミツモリ</t>
    </rPh>
    <rPh sb="4" eb="5">
      <t>ヒョウ</t>
    </rPh>
    <rPh sb="13" eb="15">
      <t>サクセイ</t>
    </rPh>
    <phoneticPr fontId="1"/>
  </si>
  <si>
    <t>各社、自社の状況や顧客との交渉方法を加味して工夫してください。</t>
    <rPh sb="0" eb="2">
      <t>カクシャ</t>
    </rPh>
    <rPh sb="3" eb="5">
      <t>ジシャ</t>
    </rPh>
    <rPh sb="6" eb="8">
      <t>ジョウキョウ</t>
    </rPh>
    <rPh sb="9" eb="11">
      <t>コキャク</t>
    </rPh>
    <rPh sb="13" eb="15">
      <t>コウショウ</t>
    </rPh>
    <rPh sb="15" eb="17">
      <t>ホウホウ</t>
    </rPh>
    <rPh sb="18" eb="20">
      <t>カミ</t>
    </rPh>
    <rPh sb="22" eb="24">
      <t>クフウ</t>
    </rPh>
    <phoneticPr fontId="1"/>
  </si>
  <si>
    <t>最も重要なことは、この見積書は原価計算テキストの変動費、固定費の計算方法を使った見積書であることです。</t>
    <rPh sb="0" eb="1">
      <t>モット</t>
    </rPh>
    <rPh sb="2" eb="4">
      <t>ジュウヨウ</t>
    </rPh>
    <rPh sb="11" eb="13">
      <t>ミツモリ</t>
    </rPh>
    <rPh sb="13" eb="14">
      <t>ショ</t>
    </rPh>
    <rPh sb="15" eb="17">
      <t>ゲンカ</t>
    </rPh>
    <rPh sb="17" eb="19">
      <t>ケイサン</t>
    </rPh>
    <rPh sb="24" eb="26">
      <t>ヘンドウ</t>
    </rPh>
    <rPh sb="26" eb="27">
      <t>ヒ</t>
    </rPh>
    <rPh sb="28" eb="30">
      <t>コテイ</t>
    </rPh>
    <rPh sb="30" eb="31">
      <t>ヒ</t>
    </rPh>
    <rPh sb="32" eb="34">
      <t>ケイサン</t>
    </rPh>
    <rPh sb="34" eb="36">
      <t>ホウホウ</t>
    </rPh>
    <rPh sb="37" eb="38">
      <t>ツカ</t>
    </rPh>
    <rPh sb="40" eb="42">
      <t>ミツモリ</t>
    </rPh>
    <rPh sb="42" eb="43">
      <t>ショ</t>
    </rPh>
    <phoneticPr fontId="1"/>
  </si>
  <si>
    <t>固定費の内訳を費目に分解し、</t>
    <rPh sb="0" eb="2">
      <t>コテイ</t>
    </rPh>
    <rPh sb="2" eb="3">
      <t>ヒ</t>
    </rPh>
    <rPh sb="4" eb="6">
      <t>ウチワケ</t>
    </rPh>
    <rPh sb="7" eb="9">
      <t>ヒモク</t>
    </rPh>
    <rPh sb="10" eb="12">
      <t>ブンカイ</t>
    </rPh>
    <phoneticPr fontId="1"/>
  </si>
  <si>
    <t>変動費の内訳を費目に分解し、</t>
    <rPh sb="0" eb="2">
      <t>ヘンドウ</t>
    </rPh>
    <rPh sb="2" eb="3">
      <t>ヒ</t>
    </rPh>
    <rPh sb="4" eb="6">
      <t>ウチワケ</t>
    </rPh>
    <rPh sb="7" eb="9">
      <t>ヒモク</t>
    </rPh>
    <rPh sb="10" eb="12">
      <t>ブンカイ</t>
    </rPh>
    <phoneticPr fontId="1"/>
  </si>
  <si>
    <t>見積数字の裏づけを見える化したものです。</t>
    <rPh sb="0" eb="2">
      <t>ミツモリ</t>
    </rPh>
    <rPh sb="2" eb="4">
      <t>スウジ</t>
    </rPh>
    <rPh sb="5" eb="6">
      <t>ウラ</t>
    </rPh>
    <rPh sb="9" eb="10">
      <t>ミ</t>
    </rPh>
    <rPh sb="12" eb="13">
      <t>カ</t>
    </rPh>
    <phoneticPr fontId="1"/>
  </si>
  <si>
    <t>月平均稼働時間</t>
    <rPh sb="0" eb="1">
      <t>ツキ</t>
    </rPh>
    <rPh sb="1" eb="3">
      <t>ヘイキン</t>
    </rPh>
    <rPh sb="3" eb="5">
      <t>カドウ</t>
    </rPh>
    <rPh sb="5" eb="7">
      <t>ジカン</t>
    </rPh>
    <phoneticPr fontId="1"/>
  </si>
  <si>
    <t>固定費</t>
    <rPh sb="0" eb="2">
      <t>コテイ</t>
    </rPh>
    <rPh sb="2" eb="3">
      <t>ヒ</t>
    </rPh>
    <phoneticPr fontId="1"/>
  </si>
  <si>
    <t>変動費合計</t>
    <rPh sb="0" eb="2">
      <t>ヘンドウ</t>
    </rPh>
    <rPh sb="2" eb="3">
      <t>ヒ</t>
    </rPh>
    <rPh sb="3" eb="5">
      <t>ゴウケイ</t>
    </rPh>
    <phoneticPr fontId="1"/>
  </si>
  <si>
    <t>車両費</t>
    <rPh sb="0" eb="2">
      <t>シャリョウ</t>
    </rPh>
    <rPh sb="2" eb="3">
      <t>ヒ</t>
    </rPh>
    <phoneticPr fontId="1"/>
  </si>
  <si>
    <t>その他</t>
    <rPh sb="2" eb="3">
      <t>タ</t>
    </rPh>
    <phoneticPr fontId="1"/>
  </si>
  <si>
    <t>月平均費用</t>
    <rPh sb="0" eb="3">
      <t>ツキヘイキン</t>
    </rPh>
    <rPh sb="3" eb="5">
      <t>ヒヨウ</t>
    </rPh>
    <phoneticPr fontId="1"/>
  </si>
  <si>
    <t>変動費固定費見積(2)</t>
    <rPh sb="0" eb="2">
      <t>ヘンドウ</t>
    </rPh>
    <rPh sb="2" eb="3">
      <t>ヒ</t>
    </rPh>
    <rPh sb="3" eb="5">
      <t>コテイ</t>
    </rPh>
    <rPh sb="5" eb="6">
      <t>ヒ</t>
    </rPh>
    <rPh sb="6" eb="8">
      <t>ミツモリ</t>
    </rPh>
    <phoneticPr fontId="1"/>
  </si>
  <si>
    <t>運行時間の代わりに日数を入力</t>
    <rPh sb="0" eb="2">
      <t>ウンコウ</t>
    </rPh>
    <rPh sb="2" eb="4">
      <t>ジカン</t>
    </rPh>
    <rPh sb="5" eb="6">
      <t>カ</t>
    </rPh>
    <rPh sb="9" eb="11">
      <t>ニッスウ</t>
    </rPh>
    <rPh sb="12" eb="14">
      <t>ニュウリョク</t>
    </rPh>
    <phoneticPr fontId="1"/>
  </si>
  <si>
    <t>変動費固定費見積(3)</t>
    <rPh sb="0" eb="2">
      <t>ヘンドウ</t>
    </rPh>
    <rPh sb="2" eb="3">
      <t>ヒ</t>
    </rPh>
    <rPh sb="3" eb="5">
      <t>コテイ</t>
    </rPh>
    <rPh sb="5" eb="6">
      <t>ヒ</t>
    </rPh>
    <rPh sb="6" eb="8">
      <t>ミツモリ</t>
    </rPh>
    <phoneticPr fontId="1"/>
  </si>
  <si>
    <t>すべて時間制と同じだが、6時間単位の計算になる</t>
    <rPh sb="3" eb="6">
      <t>ジカンセイ</t>
    </rPh>
    <rPh sb="7" eb="8">
      <t>オナ</t>
    </rPh>
    <rPh sb="13" eb="15">
      <t>ジカン</t>
    </rPh>
    <rPh sb="15" eb="17">
      <t>タンイ</t>
    </rPh>
    <rPh sb="18" eb="20">
      <t>ケイサン</t>
    </rPh>
    <phoneticPr fontId="1"/>
  </si>
  <si>
    <t>1～6時間：6時間と同じ</t>
    <rPh sb="3" eb="5">
      <t>ジカン</t>
    </rPh>
    <rPh sb="7" eb="9">
      <t>ジカン</t>
    </rPh>
    <rPh sb="10" eb="11">
      <t>オナ</t>
    </rPh>
    <phoneticPr fontId="1"/>
  </si>
  <si>
    <t>7～12時間：12時間と同じ</t>
    <rPh sb="4" eb="6">
      <t>ジカン</t>
    </rPh>
    <rPh sb="9" eb="11">
      <t>ジカン</t>
    </rPh>
    <rPh sb="12" eb="13">
      <t>オナ</t>
    </rPh>
    <phoneticPr fontId="1"/>
  </si>
  <si>
    <t>１日２運行を原則とした、半日単位の原価計算</t>
    <rPh sb="1" eb="2">
      <t>ニチ</t>
    </rPh>
    <rPh sb="3" eb="5">
      <t>ウンコウ</t>
    </rPh>
    <rPh sb="6" eb="8">
      <t>ゲンソク</t>
    </rPh>
    <rPh sb="12" eb="14">
      <t>ハンニチ</t>
    </rPh>
    <rPh sb="14" eb="16">
      <t>タンイ</t>
    </rPh>
    <rPh sb="17" eb="19">
      <t>ゲンカ</t>
    </rPh>
    <rPh sb="19" eb="21">
      <t>ケイサン</t>
    </rPh>
    <phoneticPr fontId="1"/>
  </si>
  <si>
    <t>1ヶ月の営業日数を入力（月原価を日数で割る）</t>
    <rPh sb="2" eb="3">
      <t>ゲツ</t>
    </rPh>
    <rPh sb="4" eb="6">
      <t>エイギョウ</t>
    </rPh>
    <rPh sb="6" eb="8">
      <t>ニッスウ</t>
    </rPh>
    <rPh sb="9" eb="11">
      <t>ニュウリョク</t>
    </rPh>
    <rPh sb="12" eb="13">
      <t>ツキ</t>
    </rPh>
    <rPh sb="13" eb="15">
      <t>ゲンカ</t>
    </rPh>
    <rPh sb="16" eb="18">
      <t>ニッスウ</t>
    </rPh>
    <rPh sb="19" eb="20">
      <t>ワ</t>
    </rPh>
    <phoneticPr fontId="1"/>
  </si>
  <si>
    <t>１日１運行で算出したい場合</t>
    <rPh sb="1" eb="2">
      <t>ニチ</t>
    </rPh>
    <rPh sb="3" eb="5">
      <t>ウンコウ</t>
    </rPh>
    <rPh sb="6" eb="8">
      <t>サンシュツ</t>
    </rPh>
    <rPh sb="11" eb="13">
      <t>バアイ</t>
    </rPh>
    <phoneticPr fontId="1"/>
  </si>
  <si>
    <t>Sheet1</t>
    <phoneticPr fontId="1"/>
  </si>
  <si>
    <t>Sheet2</t>
    <phoneticPr fontId="1"/>
  </si>
  <si>
    <t>Sheet3</t>
    <phoneticPr fontId="1"/>
  </si>
  <si>
    <t>Sheet4</t>
    <phoneticPr fontId="1"/>
  </si>
  <si>
    <t>原価計算セミナーで算出した時間当固定費、km当変動費をベースにした見積書</t>
    <rPh sb="0" eb="2">
      <t>ゲンカ</t>
    </rPh>
    <rPh sb="2" eb="4">
      <t>ケイサン</t>
    </rPh>
    <rPh sb="9" eb="11">
      <t>サンシュツ</t>
    </rPh>
    <rPh sb="13" eb="15">
      <t>ジカン</t>
    </rPh>
    <rPh sb="15" eb="16">
      <t>アタリ</t>
    </rPh>
    <rPh sb="16" eb="18">
      <t>コテイ</t>
    </rPh>
    <rPh sb="18" eb="19">
      <t>ヒ</t>
    </rPh>
    <rPh sb="22" eb="23">
      <t>アタリ</t>
    </rPh>
    <rPh sb="23" eb="25">
      <t>ヘンドウ</t>
    </rPh>
    <rPh sb="25" eb="26">
      <t>ヒ</t>
    </rPh>
    <rPh sb="33" eb="35">
      <t>ミツモリ</t>
    </rPh>
    <rPh sb="35" eb="36">
      <t>ショ</t>
    </rPh>
    <phoneticPr fontId="1"/>
  </si>
  <si>
    <t>6時間単位運行制</t>
    <rPh sb="1" eb="3">
      <t>ジカン</t>
    </rPh>
    <rPh sb="3" eb="5">
      <t>タンイ</t>
    </rPh>
    <rPh sb="5" eb="7">
      <t>ウンコウ</t>
    </rPh>
    <rPh sb="7" eb="8">
      <t>セイ</t>
    </rPh>
    <phoneticPr fontId="1"/>
  </si>
  <si>
    <t>燃費(km/L）</t>
    <rPh sb="0" eb="2">
      <t>ネンピ</t>
    </rPh>
    <phoneticPr fontId="1"/>
  </si>
  <si>
    <t>軽油価格</t>
    <rPh sb="0" eb="2">
      <t>ケイユ</t>
    </rPh>
    <rPh sb="2" eb="4">
      <t>カカク</t>
    </rPh>
    <phoneticPr fontId="1"/>
  </si>
  <si>
    <t>燃料費</t>
    <rPh sb="0" eb="3">
      <t>ネンリョウヒ</t>
    </rPh>
    <phoneticPr fontId="1"/>
  </si>
  <si>
    <t>油脂費</t>
    <rPh sb="0" eb="2">
      <t>ユシ</t>
    </rPh>
    <rPh sb="2" eb="3">
      <t>ヒ</t>
    </rPh>
    <phoneticPr fontId="1"/>
  </si>
  <si>
    <t>交換費用</t>
    <rPh sb="0" eb="2">
      <t>コウカン</t>
    </rPh>
    <rPh sb="2" eb="4">
      <t>ヒヨウ</t>
    </rPh>
    <phoneticPr fontId="1"/>
  </si>
  <si>
    <t>交換距離</t>
    <rPh sb="0" eb="2">
      <t>コウカン</t>
    </rPh>
    <rPh sb="2" eb="4">
      <t>キョリ</t>
    </rPh>
    <phoneticPr fontId="1"/>
  </si>
  <si>
    <t>タイヤ・チューブ費</t>
    <rPh sb="8" eb="9">
      <t>ヒ</t>
    </rPh>
    <phoneticPr fontId="1"/>
  </si>
  <si>
    <t>修理費</t>
    <rPh sb="0" eb="3">
      <t>シュウリヒ</t>
    </rPh>
    <phoneticPr fontId="1"/>
  </si>
  <si>
    <t>年間費用</t>
    <rPh sb="0" eb="2">
      <t>ネンカン</t>
    </rPh>
    <rPh sb="2" eb="4">
      <t>ヒヨウ</t>
    </rPh>
    <phoneticPr fontId="1"/>
  </si>
  <si>
    <t>年間距離</t>
    <rPh sb="0" eb="2">
      <t>ネンカン</t>
    </rPh>
    <rPh sb="2" eb="4">
      <t>キョリ</t>
    </rPh>
    <phoneticPr fontId="1"/>
  </si>
  <si>
    <t>変動費計算手続き</t>
    <rPh sb="0" eb="2">
      <t>ヘンドウ</t>
    </rPh>
    <rPh sb="2" eb="3">
      <t>ヒ</t>
    </rPh>
    <rPh sb="3" eb="5">
      <t>ケイサン</t>
    </rPh>
    <rPh sb="5" eb="7">
      <t>テツヅ</t>
    </rPh>
    <phoneticPr fontId="1"/>
  </si>
  <si>
    <t>車両総コスト</t>
    <rPh sb="0" eb="2">
      <t>シャリョウ</t>
    </rPh>
    <rPh sb="2" eb="3">
      <t>ソウ</t>
    </rPh>
    <phoneticPr fontId="1"/>
  </si>
  <si>
    <t>利用月数</t>
    <rPh sb="0" eb="2">
      <t>リヨウ</t>
    </rPh>
    <rPh sb="2" eb="4">
      <t>ツキスウ</t>
    </rPh>
    <phoneticPr fontId="1"/>
  </si>
  <si>
    <t>年間金額</t>
    <rPh sb="0" eb="2">
      <t>ネンカン</t>
    </rPh>
    <rPh sb="2" eb="4">
      <t>キンガク</t>
    </rPh>
    <phoneticPr fontId="1"/>
  </si>
  <si>
    <t>有効月数</t>
    <rPh sb="0" eb="2">
      <t>ユウコウ</t>
    </rPh>
    <rPh sb="2" eb="4">
      <t>ツキスウ</t>
    </rPh>
    <phoneticPr fontId="1"/>
  </si>
  <si>
    <t>固定費計算手続き</t>
    <rPh sb="0" eb="2">
      <t>コテイ</t>
    </rPh>
    <rPh sb="2" eb="3">
      <t>ヒ</t>
    </rPh>
    <rPh sb="3" eb="5">
      <t>ケイサン</t>
    </rPh>
    <rPh sb="5" eb="7">
      <t>テツヅ</t>
    </rPh>
    <phoneticPr fontId="1"/>
  </si>
  <si>
    <t>営業費率</t>
    <rPh sb="0" eb="2">
      <t>エイギョウ</t>
    </rPh>
    <rPh sb="2" eb="3">
      <t>ヒ</t>
    </rPh>
    <rPh sb="3" eb="4">
      <t>リツ</t>
    </rPh>
    <phoneticPr fontId="1"/>
  </si>
  <si>
    <t>％</t>
    <phoneticPr fontId="1"/>
  </si>
  <si>
    <t>有料道路・駐車場</t>
    <rPh sb="0" eb="2">
      <t>ユウリョウ</t>
    </rPh>
    <rPh sb="2" eb="4">
      <t>ドウロ</t>
    </rPh>
    <rPh sb="5" eb="7">
      <t>チュウシャ</t>
    </rPh>
    <rPh sb="7" eb="8">
      <t>ジョウ</t>
    </rPh>
    <phoneticPr fontId="1"/>
  </si>
  <si>
    <t>群馬県○○市</t>
    <rPh sb="0" eb="2">
      <t>グンマ</t>
    </rPh>
    <rPh sb="2" eb="3">
      <t>ケン</t>
    </rPh>
    <rPh sb="5" eb="6">
      <t>シ</t>
    </rPh>
    <phoneticPr fontId="1"/>
  </si>
  <si>
    <t>月営業日数</t>
    <rPh sb="0" eb="1">
      <t>ツキ</t>
    </rPh>
    <rPh sb="1" eb="3">
      <t>エイギョウ</t>
    </rPh>
    <rPh sb="3" eb="5">
      <t>ニッスウ</t>
    </rPh>
    <phoneticPr fontId="1"/>
  </si>
  <si>
    <t>ウィング１０ｔ車</t>
    <rPh sb="7" eb="8">
      <t>シャ</t>
    </rPh>
    <phoneticPr fontId="1"/>
  </si>
  <si>
    <t>取得時金額</t>
    <rPh sb="0" eb="2">
      <t>シュトク</t>
    </rPh>
    <rPh sb="2" eb="3">
      <t>ジ</t>
    </rPh>
    <rPh sb="3" eb="5">
      <t>キンガク</t>
    </rPh>
    <phoneticPr fontId="1"/>
  </si>
  <si>
    <t>京都－静岡</t>
    <rPh sb="0" eb="2">
      <t>キョウト</t>
    </rPh>
    <rPh sb="3" eb="5">
      <t>シズオカ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</si>
</sst>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&quot;km&quot;"/>
    <numFmt numFmtId="177" formatCode="#,##0&quot;時間&quot;"/>
    <numFmt numFmtId="178" formatCode="#,##0.0&quot;時間&quot;"/>
    <numFmt numFmtId="179" formatCode="&quot;総費用×&quot;0%"/>
    <numFmt numFmtId="180" formatCode="0.00&quot;円／km&quot;"/>
    <numFmt numFmtId="181" formatCode="#,##0.0&quot;日&quot;"/>
    <numFmt numFmtId="182" formatCode="0.0&quot;日/月&quot;"/>
    <numFmt numFmtId="183" formatCode="0.00&quot;km/L&quot;"/>
    <numFmt numFmtId="184" formatCode="&quot;交換距離&quot;#,##0&quot;km&quot;"/>
    <numFmt numFmtId="185" formatCode="&quot;年額&quot;#,##0&quot;円&quot;"/>
    <numFmt numFmtId="186" formatCode="&quot;使用期間&quot;#,##0&quot;ヶ月&quot;"/>
    <numFmt numFmtId="187" formatCode="#,##0&quot;円／時間&quot;"/>
    <numFmt numFmtId="190" formatCode="&quot;取得時&quot;#,##0&quot;円&quot;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u/>
      <sz val="20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38" fontId="2" fillId="0" borderId="0" xfId="1" applyFont="1">
      <alignment vertical="center"/>
    </xf>
    <xf numFmtId="2" fontId="0" fillId="0" borderId="0" xfId="0" applyNumberFormat="1">
      <alignment vertical="center"/>
    </xf>
    <xf numFmtId="0" fontId="3" fillId="2" borderId="1" xfId="0" applyFont="1" applyFill="1" applyBorder="1">
      <alignment vertical="center"/>
    </xf>
    <xf numFmtId="0" fontId="3" fillId="3" borderId="0" xfId="0" applyFont="1" applyFill="1">
      <alignment vertical="center"/>
    </xf>
    <xf numFmtId="38" fontId="3" fillId="3" borderId="0" xfId="1" applyFont="1" applyFill="1">
      <alignment vertical="center"/>
    </xf>
    <xf numFmtId="0" fontId="3" fillId="4" borderId="2" xfId="0" applyFont="1" applyFill="1" applyBorder="1">
      <alignment vertical="center"/>
    </xf>
    <xf numFmtId="0" fontId="3" fillId="4" borderId="4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3" fillId="5" borderId="2" xfId="0" applyFont="1" applyFill="1" applyBorder="1">
      <alignment vertical="center"/>
    </xf>
    <xf numFmtId="0" fontId="3" fillId="5" borderId="4" xfId="0" applyFont="1" applyFill="1" applyBorder="1">
      <alignment vertical="center"/>
    </xf>
    <xf numFmtId="0" fontId="3" fillId="5" borderId="6" xfId="0" applyFont="1" applyFill="1" applyBorder="1">
      <alignment vertical="center"/>
    </xf>
    <xf numFmtId="0" fontId="3" fillId="5" borderId="7" xfId="0" applyFont="1" applyFill="1" applyBorder="1">
      <alignment vertical="center"/>
    </xf>
    <xf numFmtId="0" fontId="3" fillId="6" borderId="10" xfId="0" applyFont="1" applyFill="1" applyBorder="1">
      <alignment vertical="center"/>
    </xf>
    <xf numFmtId="0" fontId="3" fillId="6" borderId="11" xfId="0" applyFont="1" applyFill="1" applyBorder="1">
      <alignment vertical="center"/>
    </xf>
    <xf numFmtId="0" fontId="3" fillId="6" borderId="12" xfId="0" applyFont="1" applyFill="1" applyBorder="1">
      <alignment vertical="center"/>
    </xf>
    <xf numFmtId="0" fontId="3" fillId="7" borderId="10" xfId="0" applyFont="1" applyFill="1" applyBorder="1">
      <alignment vertical="center"/>
    </xf>
    <xf numFmtId="0" fontId="3" fillId="7" borderId="11" xfId="0" applyFont="1" applyFill="1" applyBorder="1">
      <alignment vertical="center"/>
    </xf>
    <xf numFmtId="38" fontId="3" fillId="3" borderId="13" xfId="1" applyFont="1" applyFill="1" applyBorder="1">
      <alignment vertical="center"/>
    </xf>
    <xf numFmtId="38" fontId="3" fillId="3" borderId="14" xfId="1" applyFont="1" applyFill="1" applyBorder="1">
      <alignment vertical="center"/>
    </xf>
    <xf numFmtId="38" fontId="3" fillId="3" borderId="8" xfId="1" applyFont="1" applyFill="1" applyBorder="1">
      <alignment vertical="center"/>
    </xf>
    <xf numFmtId="38" fontId="3" fillId="3" borderId="1" xfId="1" applyFont="1" applyFill="1" applyBorder="1">
      <alignment vertical="center"/>
    </xf>
    <xf numFmtId="38" fontId="3" fillId="4" borderId="8" xfId="1" applyFont="1" applyFill="1" applyBorder="1">
      <alignment vertical="center"/>
    </xf>
    <xf numFmtId="38" fontId="3" fillId="5" borderId="8" xfId="1" applyFont="1" applyFill="1" applyBorder="1">
      <alignment vertical="center"/>
    </xf>
    <xf numFmtId="38" fontId="3" fillId="6" borderId="1" xfId="1" applyFont="1" applyFill="1" applyBorder="1">
      <alignment vertical="center"/>
    </xf>
    <xf numFmtId="0" fontId="3" fillId="8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 applyAlignment="1">
      <alignment horizontal="right" vertical="center"/>
    </xf>
    <xf numFmtId="176" fontId="3" fillId="3" borderId="1" xfId="0" applyNumberFormat="1" applyFont="1" applyFill="1" applyBorder="1">
      <alignment vertical="center"/>
    </xf>
    <xf numFmtId="177" fontId="3" fillId="3" borderId="0" xfId="0" applyNumberFormat="1" applyFont="1" applyFill="1">
      <alignment vertical="center"/>
    </xf>
    <xf numFmtId="0" fontId="3" fillId="8" borderId="10" xfId="0" applyFont="1" applyFill="1" applyBorder="1">
      <alignment vertical="center"/>
    </xf>
    <xf numFmtId="0" fontId="3" fillId="8" borderId="11" xfId="0" applyFont="1" applyFill="1" applyBorder="1">
      <alignment vertical="center"/>
    </xf>
    <xf numFmtId="38" fontId="3" fillId="8" borderId="1" xfId="1" applyFont="1" applyFill="1" applyBorder="1">
      <alignment vertical="center"/>
    </xf>
    <xf numFmtId="38" fontId="3" fillId="7" borderId="13" xfId="1" applyFont="1" applyFill="1" applyBorder="1">
      <alignment vertical="center"/>
    </xf>
    <xf numFmtId="38" fontId="3" fillId="9" borderId="15" xfId="1" applyFont="1" applyFill="1" applyBorder="1">
      <alignment vertical="center"/>
    </xf>
    <xf numFmtId="178" fontId="3" fillId="3" borderId="1" xfId="0" applyNumberFormat="1" applyFont="1" applyFill="1" applyBorder="1">
      <alignment vertical="center"/>
    </xf>
    <xf numFmtId="0" fontId="3" fillId="3" borderId="13" xfId="0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3" fillId="7" borderId="1" xfId="0" applyFont="1" applyFill="1" applyBorder="1">
      <alignment vertical="center"/>
    </xf>
    <xf numFmtId="2" fontId="0" fillId="10" borderId="15" xfId="0" applyNumberFormat="1" applyFill="1" applyBorder="1">
      <alignment vertical="center"/>
    </xf>
    <xf numFmtId="0" fontId="0" fillId="2" borderId="0" xfId="0" applyFill="1" applyAlignment="1">
      <alignment horizontal="center" vertical="center"/>
    </xf>
    <xf numFmtId="179" fontId="3" fillId="7" borderId="12" xfId="0" applyNumberFormat="1" applyFont="1" applyFill="1" applyBorder="1" applyAlignment="1">
      <alignment horizontal="left" vertical="center"/>
    </xf>
    <xf numFmtId="38" fontId="2" fillId="2" borderId="0" xfId="1" applyFon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38" fontId="2" fillId="8" borderId="0" xfId="1" applyFont="1" applyFill="1">
      <alignment vertical="center"/>
    </xf>
    <xf numFmtId="180" fontId="3" fillId="5" borderId="9" xfId="0" applyNumberFormat="1" applyFont="1" applyFill="1" applyBorder="1" applyAlignment="1">
      <alignment horizontal="left" vertical="center"/>
    </xf>
    <xf numFmtId="181" fontId="3" fillId="3" borderId="1" xfId="0" applyNumberFormat="1" applyFont="1" applyFill="1" applyBorder="1">
      <alignment vertical="center"/>
    </xf>
    <xf numFmtId="182" fontId="3" fillId="3" borderId="1" xfId="0" applyNumberFormat="1" applyFont="1" applyFill="1" applyBorder="1" applyAlignment="1">
      <alignment horizontal="left" vertical="center"/>
    </xf>
    <xf numFmtId="2" fontId="0" fillId="11" borderId="0" xfId="0" applyNumberFormat="1" applyFill="1">
      <alignment vertical="center"/>
    </xf>
    <xf numFmtId="38" fontId="0" fillId="10" borderId="15" xfId="1" applyFont="1" applyFill="1" applyBorder="1">
      <alignment vertical="center"/>
    </xf>
    <xf numFmtId="40" fontId="0" fillId="8" borderId="0" xfId="1" applyNumberFormat="1" applyFont="1" applyFill="1">
      <alignment vertical="center"/>
    </xf>
    <xf numFmtId="2" fontId="3" fillId="3" borderId="13" xfId="0" applyNumberFormat="1" applyFont="1" applyFill="1" applyBorder="1">
      <alignment vertical="center"/>
    </xf>
    <xf numFmtId="0" fontId="0" fillId="11" borderId="0" xfId="0" applyFill="1">
      <alignment vertical="center"/>
    </xf>
    <xf numFmtId="38" fontId="2" fillId="11" borderId="0" xfId="1" applyFont="1" applyFill="1">
      <alignment vertical="center"/>
    </xf>
    <xf numFmtId="40" fontId="2" fillId="11" borderId="0" xfId="1" applyNumberFormat="1" applyFont="1" applyFill="1">
      <alignment vertical="center"/>
    </xf>
    <xf numFmtId="2" fontId="0" fillId="4" borderId="0" xfId="0" applyNumberFormat="1" applyFill="1">
      <alignment vertical="center"/>
    </xf>
    <xf numFmtId="183" fontId="3" fillId="3" borderId="3" xfId="0" applyNumberFormat="1" applyFont="1" applyFill="1" applyBorder="1" applyAlignment="1">
      <alignment horizontal="left" vertical="center"/>
    </xf>
    <xf numFmtId="184" fontId="3" fillId="3" borderId="5" xfId="0" applyNumberFormat="1" applyFont="1" applyFill="1" applyBorder="1" applyAlignment="1">
      <alignment horizontal="left" vertical="center"/>
    </xf>
    <xf numFmtId="185" fontId="3" fillId="3" borderId="9" xfId="0" applyNumberFormat="1" applyFont="1" applyFill="1" applyBorder="1" applyAlignment="1">
      <alignment horizontal="left" vertical="center"/>
    </xf>
    <xf numFmtId="186" fontId="3" fillId="3" borderId="3" xfId="0" applyNumberFormat="1" applyFont="1" applyFill="1" applyBorder="1" applyAlignment="1">
      <alignment horizontal="left" vertical="center"/>
    </xf>
    <xf numFmtId="187" fontId="3" fillId="4" borderId="9" xfId="0" applyNumberFormat="1" applyFont="1" applyFill="1" applyBorder="1" applyAlignment="1">
      <alignment horizontal="left" vertical="center"/>
    </xf>
    <xf numFmtId="190" fontId="3" fillId="3" borderId="5" xfId="0" applyNumberFormat="1" applyFont="1" applyFill="1" applyBorder="1" applyAlignment="1">
      <alignment horizontal="left" vertical="center"/>
    </xf>
    <xf numFmtId="185" fontId="3" fillId="3" borderId="5" xfId="0" applyNumberFormat="1" applyFont="1" applyFill="1" applyBorder="1" applyAlignment="1">
      <alignment horizontal="left" vertical="center"/>
    </xf>
    <xf numFmtId="185" fontId="3" fillId="3" borderId="12" xfId="0" applyNumberFormat="1" applyFont="1" applyFill="1" applyBorder="1" applyAlignment="1">
      <alignment horizontal="left" vertical="center"/>
    </xf>
    <xf numFmtId="38" fontId="0" fillId="12" borderId="15" xfId="1" applyFont="1" applyFill="1" applyBorder="1">
      <alignment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78" fontId="3" fillId="3" borderId="10" xfId="0" applyNumberFormat="1" applyFont="1" applyFill="1" applyBorder="1" applyAlignment="1">
      <alignment horizontal="left" vertical="center"/>
    </xf>
    <xf numFmtId="178" fontId="3" fillId="3" borderId="12" xfId="0" applyNumberFormat="1" applyFont="1" applyFill="1" applyBorder="1" applyAlignment="1">
      <alignment horizontal="left" vertical="center"/>
    </xf>
    <xf numFmtId="31" fontId="3" fillId="3" borderId="0" xfId="0" applyNumberFormat="1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/>
  </sheetViews>
  <sheetFormatPr defaultRowHeight="13.5" x14ac:dyDescent="0.15"/>
  <cols>
    <col min="1" max="1" width="9" bestFit="1" customWidth="1"/>
  </cols>
  <sheetData>
    <row r="1" spans="1:3" x14ac:dyDescent="0.15">
      <c r="A1" t="s">
        <v>72</v>
      </c>
      <c r="B1" t="s">
        <v>42</v>
      </c>
    </row>
    <row r="2" spans="1:3" x14ac:dyDescent="0.15">
      <c r="B2" t="s">
        <v>43</v>
      </c>
    </row>
    <row r="3" spans="1:3" x14ac:dyDescent="0.15">
      <c r="B3" t="s">
        <v>8</v>
      </c>
    </row>
    <row r="4" spans="1:3" x14ac:dyDescent="0.15">
      <c r="C4" t="s">
        <v>45</v>
      </c>
    </row>
    <row r="5" spans="1:3" x14ac:dyDescent="0.15">
      <c r="B5" t="s">
        <v>19</v>
      </c>
    </row>
    <row r="6" spans="1:3" x14ac:dyDescent="0.15">
      <c r="C6" t="s">
        <v>44</v>
      </c>
    </row>
    <row r="7" spans="1:3" x14ac:dyDescent="0.15">
      <c r="A7" t="s">
        <v>73</v>
      </c>
      <c r="B7" t="s">
        <v>46</v>
      </c>
    </row>
    <row r="8" spans="1:3" x14ac:dyDescent="0.15">
      <c r="B8" t="s">
        <v>76</v>
      </c>
    </row>
    <row r="9" spans="1:3" x14ac:dyDescent="0.15">
      <c r="B9" t="s">
        <v>47</v>
      </c>
    </row>
    <row r="10" spans="1:3" x14ac:dyDescent="0.15">
      <c r="C10" t="s">
        <v>3</v>
      </c>
    </row>
    <row r="11" spans="1:3" x14ac:dyDescent="0.15">
      <c r="C11" t="s">
        <v>16</v>
      </c>
    </row>
    <row r="12" spans="1:3" x14ac:dyDescent="0.15">
      <c r="C12" t="s">
        <v>48</v>
      </c>
    </row>
    <row r="13" spans="1:3" x14ac:dyDescent="0.15">
      <c r="C13" t="s">
        <v>49</v>
      </c>
    </row>
    <row r="14" spans="1:3" x14ac:dyDescent="0.15">
      <c r="A14" t="s">
        <v>74</v>
      </c>
      <c r="B14" t="s">
        <v>63</v>
      </c>
    </row>
    <row r="15" spans="1:3" x14ac:dyDescent="0.15">
      <c r="B15" t="s">
        <v>71</v>
      </c>
    </row>
    <row r="16" spans="1:3" x14ac:dyDescent="0.15">
      <c r="B16" t="s">
        <v>47</v>
      </c>
    </row>
    <row r="17" spans="1:3" x14ac:dyDescent="0.15">
      <c r="C17" t="s">
        <v>64</v>
      </c>
    </row>
    <row r="18" spans="1:3" x14ac:dyDescent="0.15">
      <c r="C18" t="s">
        <v>70</v>
      </c>
    </row>
    <row r="19" spans="1:3" x14ac:dyDescent="0.15">
      <c r="A19" t="s">
        <v>75</v>
      </c>
      <c r="B19" t="s">
        <v>65</v>
      </c>
    </row>
    <row r="20" spans="1:3" x14ac:dyDescent="0.15">
      <c r="B20" t="s">
        <v>69</v>
      </c>
    </row>
    <row r="21" spans="1:3" x14ac:dyDescent="0.15">
      <c r="B21" t="s">
        <v>47</v>
      </c>
    </row>
    <row r="22" spans="1:3" x14ac:dyDescent="0.15">
      <c r="C22" t="s">
        <v>66</v>
      </c>
    </row>
    <row r="23" spans="1:3" x14ac:dyDescent="0.15">
      <c r="C23" t="s">
        <v>67</v>
      </c>
    </row>
    <row r="24" spans="1:3" x14ac:dyDescent="0.15">
      <c r="C24" t="s">
        <v>68</v>
      </c>
    </row>
    <row r="25" spans="1:3" x14ac:dyDescent="0.15">
      <c r="A25" t="s">
        <v>50</v>
      </c>
    </row>
    <row r="26" spans="1:3" x14ac:dyDescent="0.15">
      <c r="B26" t="s">
        <v>51</v>
      </c>
    </row>
    <row r="27" spans="1:3" x14ac:dyDescent="0.15">
      <c r="B27" t="s">
        <v>52</v>
      </c>
    </row>
    <row r="28" spans="1:3" x14ac:dyDescent="0.15">
      <c r="B28" t="s">
        <v>53</v>
      </c>
    </row>
    <row r="29" spans="1:3" x14ac:dyDescent="0.15">
      <c r="B29" t="s">
        <v>54</v>
      </c>
    </row>
    <row r="30" spans="1:3" x14ac:dyDescent="0.15">
      <c r="B30" t="s">
        <v>55</v>
      </c>
    </row>
    <row r="31" spans="1:3" x14ac:dyDescent="0.15">
      <c r="B31" t="s">
        <v>56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130" zoomScaleNormal="130" workbookViewId="0">
      <selection activeCell="C12" sqref="C12"/>
    </sheetView>
  </sheetViews>
  <sheetFormatPr defaultRowHeight="13.5" x14ac:dyDescent="0.15"/>
  <cols>
    <col min="1" max="1" width="21.625" customWidth="1"/>
    <col min="2" max="2" width="15" style="2" customWidth="1"/>
    <col min="3" max="3" width="11" style="3" customWidth="1"/>
    <col min="4" max="4" width="10.625" customWidth="1"/>
    <col min="5" max="5" width="11.25" customWidth="1"/>
  </cols>
  <sheetData>
    <row r="1" spans="1:7" ht="15" thickBot="1" x14ac:dyDescent="0.2">
      <c r="A1" s="77" t="s">
        <v>37</v>
      </c>
      <c r="B1" s="77"/>
      <c r="C1" s="77"/>
      <c r="D1" s="77"/>
      <c r="E1" s="77"/>
      <c r="F1" s="77"/>
      <c r="G1" s="77"/>
    </row>
    <row r="2" spans="1:7" ht="14.25" thickBot="1" x14ac:dyDescent="0.2">
      <c r="A2" t="s">
        <v>57</v>
      </c>
      <c r="B2" s="49">
        <v>200</v>
      </c>
      <c r="C2" s="3" t="s">
        <v>98</v>
      </c>
      <c r="D2" s="49">
        <v>22</v>
      </c>
      <c r="E2" t="s">
        <v>94</v>
      </c>
      <c r="F2" s="49">
        <v>10</v>
      </c>
      <c r="G2" t="s">
        <v>95</v>
      </c>
    </row>
    <row r="3" spans="1:7" ht="14.25" thickBot="1" x14ac:dyDescent="0.2">
      <c r="A3" s="50" t="s">
        <v>58</v>
      </c>
      <c r="B3" s="52" t="s">
        <v>62</v>
      </c>
      <c r="C3" s="53" t="s">
        <v>40</v>
      </c>
      <c r="D3" s="76" t="s">
        <v>93</v>
      </c>
      <c r="E3" s="76"/>
      <c r="F3" s="76"/>
      <c r="G3" s="76"/>
    </row>
    <row r="4" spans="1:7" ht="13.5" customHeight="1" thickBot="1" x14ac:dyDescent="0.2">
      <c r="A4" t="s">
        <v>9</v>
      </c>
      <c r="B4" s="54">
        <f>E4/G4</f>
        <v>100000</v>
      </c>
      <c r="C4" s="65">
        <f t="shared" ref="C4:C12" si="0">ROUNDDOWN(B4/B$2,2)</f>
        <v>500</v>
      </c>
      <c r="D4" t="s">
        <v>89</v>
      </c>
      <c r="E4" s="59">
        <v>12000000</v>
      </c>
      <c r="F4" t="s">
        <v>90</v>
      </c>
      <c r="G4" s="59">
        <v>120</v>
      </c>
    </row>
    <row r="5" spans="1:7" ht="14.25" thickBot="1" x14ac:dyDescent="0.2">
      <c r="A5" t="s">
        <v>10</v>
      </c>
      <c r="B5" s="54">
        <f t="shared" ref="B5:B7" si="1">E5/G5</f>
        <v>2000</v>
      </c>
      <c r="C5" s="65">
        <f t="shared" si="0"/>
        <v>10</v>
      </c>
      <c r="D5" t="s">
        <v>100</v>
      </c>
      <c r="E5" s="59">
        <f>E4*0.02</f>
        <v>240000</v>
      </c>
      <c r="F5" t="s">
        <v>90</v>
      </c>
      <c r="G5" s="74">
        <f>G4</f>
        <v>120</v>
      </c>
    </row>
    <row r="6" spans="1:7" ht="14.25" thickBot="1" x14ac:dyDescent="0.2">
      <c r="A6" t="s">
        <v>12</v>
      </c>
      <c r="B6" s="54">
        <f t="shared" si="1"/>
        <v>4425</v>
      </c>
      <c r="C6" s="65">
        <f t="shared" si="0"/>
        <v>22.12</v>
      </c>
      <c r="D6" t="s">
        <v>91</v>
      </c>
      <c r="E6" s="59">
        <f>40500+(6300*2)</f>
        <v>53100</v>
      </c>
      <c r="F6" t="s">
        <v>92</v>
      </c>
      <c r="G6" s="59">
        <v>12</v>
      </c>
    </row>
    <row r="7" spans="1:7" ht="14.25" thickBot="1" x14ac:dyDescent="0.2">
      <c r="A7" t="s">
        <v>11</v>
      </c>
      <c r="B7" s="54">
        <f t="shared" si="1"/>
        <v>3633.3333333333335</v>
      </c>
      <c r="C7" s="65">
        <f t="shared" si="0"/>
        <v>18.16</v>
      </c>
      <c r="D7" t="s">
        <v>91</v>
      </c>
      <c r="E7" s="59">
        <v>43600</v>
      </c>
      <c r="F7" t="s">
        <v>92</v>
      </c>
      <c r="G7" s="59">
        <v>12</v>
      </c>
    </row>
    <row r="8" spans="1:7" ht="14.25" thickBot="1" x14ac:dyDescent="0.2">
      <c r="A8" s="62" t="s">
        <v>38</v>
      </c>
      <c r="B8" s="63">
        <f>SUM(B4:B7)</f>
        <v>110058.33333333333</v>
      </c>
      <c r="C8" s="58">
        <f t="shared" si="0"/>
        <v>550.29</v>
      </c>
    </row>
    <row r="9" spans="1:7" ht="14.25" thickBot="1" x14ac:dyDescent="0.2">
      <c r="A9" t="s">
        <v>13</v>
      </c>
      <c r="B9" s="54">
        <f>E9/G9</f>
        <v>4158.333333333333</v>
      </c>
      <c r="C9" s="65">
        <f t="shared" si="0"/>
        <v>20.79</v>
      </c>
      <c r="D9" t="s">
        <v>91</v>
      </c>
      <c r="E9" s="59">
        <v>49900</v>
      </c>
      <c r="F9" t="s">
        <v>92</v>
      </c>
      <c r="G9" s="59">
        <v>12</v>
      </c>
    </row>
    <row r="10" spans="1:7" ht="14.25" thickBot="1" x14ac:dyDescent="0.2">
      <c r="A10" t="s">
        <v>14</v>
      </c>
      <c r="B10" s="54">
        <f>E10/G10</f>
        <v>465499.99999999994</v>
      </c>
      <c r="C10" s="65">
        <f t="shared" si="0"/>
        <v>2327.5</v>
      </c>
      <c r="D10" t="s">
        <v>91</v>
      </c>
      <c r="E10" s="59">
        <f>350000*14*1.14</f>
        <v>5585999.9999999991</v>
      </c>
      <c r="F10" t="s">
        <v>92</v>
      </c>
      <c r="G10" s="59">
        <v>12</v>
      </c>
    </row>
    <row r="11" spans="1:7" ht="14.25" thickBot="1" x14ac:dyDescent="0.2">
      <c r="A11" t="s">
        <v>15</v>
      </c>
      <c r="B11" s="54">
        <f>E11/G11</f>
        <v>166666.66666666666</v>
      </c>
      <c r="C11" s="65">
        <f t="shared" si="0"/>
        <v>833.33</v>
      </c>
      <c r="D11" t="s">
        <v>91</v>
      </c>
      <c r="E11" s="59">
        <v>2000000</v>
      </c>
      <c r="F11" t="s">
        <v>92</v>
      </c>
      <c r="G11" s="59">
        <v>12</v>
      </c>
    </row>
    <row r="12" spans="1:7" x14ac:dyDescent="0.15">
      <c r="A12" s="62" t="s">
        <v>39</v>
      </c>
      <c r="B12" s="63">
        <f>SUM(B8:B11)</f>
        <v>746383.33333333326</v>
      </c>
      <c r="C12" s="58">
        <f t="shared" si="0"/>
        <v>3731.91</v>
      </c>
    </row>
    <row r="14" spans="1:7" ht="14.25" thickBot="1" x14ac:dyDescent="0.2">
      <c r="A14" s="50" t="s">
        <v>19</v>
      </c>
      <c r="B14" s="53" t="s">
        <v>41</v>
      </c>
      <c r="C14" s="75" t="s">
        <v>88</v>
      </c>
      <c r="D14" s="75"/>
      <c r="E14" s="75"/>
      <c r="F14" s="75"/>
    </row>
    <row r="15" spans="1:7" ht="14.25" thickBot="1" x14ac:dyDescent="0.2">
      <c r="A15" s="3" t="s">
        <v>80</v>
      </c>
      <c r="B15" s="60">
        <f>ROUND(F15/D15,2)</f>
        <v>33.200000000000003</v>
      </c>
      <c r="C15" s="3" t="s">
        <v>78</v>
      </c>
      <c r="D15" s="49">
        <v>3.5</v>
      </c>
      <c r="E15" t="s">
        <v>79</v>
      </c>
      <c r="F15" s="49">
        <v>116.2</v>
      </c>
    </row>
    <row r="16" spans="1:7" ht="14.25" thickBot="1" x14ac:dyDescent="0.2">
      <c r="A16" t="s">
        <v>81</v>
      </c>
      <c r="B16" s="60">
        <f>D16/F16</f>
        <v>0.47499999999999998</v>
      </c>
      <c r="C16" s="3" t="s">
        <v>82</v>
      </c>
      <c r="D16" s="59">
        <v>9500</v>
      </c>
      <c r="E16" t="s">
        <v>83</v>
      </c>
      <c r="F16" s="59">
        <v>20000</v>
      </c>
    </row>
    <row r="17" spans="1:6" ht="14.25" thickBot="1" x14ac:dyDescent="0.2">
      <c r="A17" t="s">
        <v>84</v>
      </c>
      <c r="B17" s="60">
        <f>D17/F17</f>
        <v>2.4</v>
      </c>
      <c r="C17" s="3" t="s">
        <v>82</v>
      </c>
      <c r="D17" s="59">
        <v>180000</v>
      </c>
      <c r="E17" t="s">
        <v>83</v>
      </c>
      <c r="F17" s="59">
        <v>75000</v>
      </c>
    </row>
    <row r="18" spans="1:6" ht="14.25" thickBot="1" x14ac:dyDescent="0.2">
      <c r="A18" t="s">
        <v>85</v>
      </c>
      <c r="B18" s="60">
        <f>D18/F18</f>
        <v>4.2857142857142856</v>
      </c>
      <c r="C18" s="3" t="s">
        <v>86</v>
      </c>
      <c r="D18" s="59">
        <v>300000</v>
      </c>
      <c r="E18" t="s">
        <v>87</v>
      </c>
      <c r="F18" s="59">
        <v>70000</v>
      </c>
    </row>
    <row r="19" spans="1:6" x14ac:dyDescent="0.15">
      <c r="A19" s="62" t="s">
        <v>59</v>
      </c>
      <c r="B19" s="64">
        <f>SUM(B15:B18)</f>
        <v>40.360714285714288</v>
      </c>
    </row>
  </sheetData>
  <mergeCells count="3">
    <mergeCell ref="C14:F14"/>
    <mergeCell ref="D3:G3"/>
    <mergeCell ref="A1:G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110" zoomScaleNormal="110" workbookViewId="0">
      <selection activeCell="E26" sqref="E26"/>
    </sheetView>
  </sheetViews>
  <sheetFormatPr defaultRowHeight="13.5" x14ac:dyDescent="0.15"/>
  <cols>
    <col min="1" max="1" width="2.625" style="5" customWidth="1"/>
    <col min="2" max="2" width="9" style="1"/>
    <col min="3" max="3" width="14.125" style="1" customWidth="1"/>
    <col min="4" max="4" width="22" style="1" bestFit="1" customWidth="1"/>
    <col min="5" max="5" width="15" style="1" customWidth="1"/>
    <col min="6" max="6" width="21.5" style="1" customWidth="1"/>
    <col min="7" max="7" width="3" style="5" customWidth="1"/>
    <col min="8" max="24" width="9" style="5"/>
    <col min="25" max="16384" width="9" style="1"/>
  </cols>
  <sheetData>
    <row r="1" spans="2:6" ht="24" x14ac:dyDescent="0.15">
      <c r="B1" s="82" t="s">
        <v>35</v>
      </c>
      <c r="C1" s="82"/>
      <c r="D1" s="82"/>
      <c r="E1" s="82"/>
      <c r="F1" s="82"/>
    </row>
    <row r="2" spans="2:6" ht="25.5" customHeight="1" x14ac:dyDescent="0.15">
      <c r="B2" s="4" t="s">
        <v>0</v>
      </c>
      <c r="C2" s="81" t="s">
        <v>32</v>
      </c>
      <c r="D2" s="81"/>
      <c r="E2" s="5"/>
      <c r="F2" s="5"/>
    </row>
    <row r="3" spans="2:6" ht="15" customHeight="1" x14ac:dyDescent="0.15">
      <c r="B3" s="4" t="s">
        <v>1</v>
      </c>
      <c r="C3" s="83" t="s">
        <v>99</v>
      </c>
      <c r="D3" s="84"/>
      <c r="E3" s="80">
        <v>41922</v>
      </c>
      <c r="F3" s="80"/>
    </row>
    <row r="4" spans="2:6" ht="15" customHeight="1" x14ac:dyDescent="0.15">
      <c r="B4" s="4" t="s">
        <v>2</v>
      </c>
      <c r="C4" s="83" t="s">
        <v>97</v>
      </c>
      <c r="D4" s="84"/>
      <c r="E4" s="9"/>
      <c r="F4" s="37" t="s">
        <v>4</v>
      </c>
    </row>
    <row r="5" spans="2:6" ht="15" customHeight="1" x14ac:dyDescent="0.15">
      <c r="B5" s="4" t="s">
        <v>3</v>
      </c>
      <c r="C5" s="38">
        <v>300</v>
      </c>
      <c r="D5" s="36" t="s">
        <v>101</v>
      </c>
      <c r="E5" s="9"/>
      <c r="F5" s="37" t="s">
        <v>5</v>
      </c>
    </row>
    <row r="6" spans="2:6" ht="15" customHeight="1" x14ac:dyDescent="0.15">
      <c r="B6" s="4" t="s">
        <v>16</v>
      </c>
      <c r="C6" s="45">
        <v>10</v>
      </c>
      <c r="D6" s="36" t="s">
        <v>36</v>
      </c>
      <c r="E6" s="9"/>
      <c r="F6" s="37" t="s">
        <v>6</v>
      </c>
    </row>
    <row r="7" spans="2:6" ht="15" customHeight="1" x14ac:dyDescent="0.15">
      <c r="B7" s="4" t="s">
        <v>61</v>
      </c>
      <c r="C7" s="78"/>
      <c r="D7" s="79"/>
      <c r="E7" s="5"/>
      <c r="F7" s="37" t="s">
        <v>33</v>
      </c>
    </row>
    <row r="8" spans="2:6" ht="7.5" customHeight="1" x14ac:dyDescent="0.15">
      <c r="C8" s="39"/>
      <c r="D8" s="5"/>
      <c r="E8" s="5"/>
      <c r="F8" s="5"/>
    </row>
    <row r="9" spans="2:6" ht="15" customHeight="1" x14ac:dyDescent="0.15">
      <c r="B9" s="4" t="s">
        <v>24</v>
      </c>
      <c r="C9" s="4" t="s">
        <v>7</v>
      </c>
      <c r="D9" s="4" t="s">
        <v>25</v>
      </c>
      <c r="E9" s="4" t="s">
        <v>30</v>
      </c>
      <c r="F9" s="4" t="s">
        <v>31</v>
      </c>
    </row>
    <row r="10" spans="2:6" ht="15" customHeight="1" x14ac:dyDescent="0.15">
      <c r="B10" s="7" t="s">
        <v>8</v>
      </c>
      <c r="C10" s="13" t="s">
        <v>60</v>
      </c>
      <c r="D10" s="46" t="str">
        <f>車両別月別原価!A4</f>
        <v>減価償却費</v>
      </c>
      <c r="E10" s="28">
        <f>ROUND($C$6*車両別月別原価!C4,0)</f>
        <v>5000</v>
      </c>
      <c r="F10" s="69">
        <f>車両別月別原価!G4</f>
        <v>120</v>
      </c>
    </row>
    <row r="11" spans="2:6" ht="15" customHeight="1" x14ac:dyDescent="0.15">
      <c r="B11" s="8"/>
      <c r="C11" s="14"/>
      <c r="D11" s="47" t="str">
        <f>車両別月別原価!A5</f>
        <v>自動車取得税</v>
      </c>
      <c r="E11" s="29">
        <f>ROUND($C$6*車両別月別原価!C5,0)</f>
        <v>100</v>
      </c>
      <c r="F11" s="71">
        <f>車両別月別原価!E5</f>
        <v>240000</v>
      </c>
    </row>
    <row r="12" spans="2:6" ht="15" customHeight="1" x14ac:dyDescent="0.15">
      <c r="B12" s="8"/>
      <c r="C12" s="14"/>
      <c r="D12" s="47" t="str">
        <f>車両別月別原価!A6</f>
        <v>自動車税</v>
      </c>
      <c r="E12" s="29">
        <f>ROUND($C$6*車両別月別原価!C6,0)</f>
        <v>221</v>
      </c>
      <c r="F12" s="72">
        <f>車両別月別原価!E6</f>
        <v>53100</v>
      </c>
    </row>
    <row r="13" spans="2:6" ht="15" customHeight="1" x14ac:dyDescent="0.15">
      <c r="B13" s="8"/>
      <c r="C13" s="14"/>
      <c r="D13" s="47" t="str">
        <f>車両別月別原価!A7</f>
        <v>自動車重量税</v>
      </c>
      <c r="E13" s="29">
        <f>ROUND($C$6*車両別月別原価!C7,0)</f>
        <v>182</v>
      </c>
      <c r="F13" s="72">
        <f>車両別月別原価!E7</f>
        <v>43600</v>
      </c>
    </row>
    <row r="14" spans="2:6" ht="15" customHeight="1" x14ac:dyDescent="0.15">
      <c r="B14" s="8"/>
      <c r="C14" s="15"/>
      <c r="D14" s="12" t="str">
        <f>車両別月別原価!A9</f>
        <v>自賠責保険</v>
      </c>
      <c r="E14" s="30">
        <f>ROUND($C$6*車両別月別原価!C9,0)</f>
        <v>208</v>
      </c>
      <c r="F14" s="68">
        <f>車両別月別原価!E9</f>
        <v>49900</v>
      </c>
    </row>
    <row r="15" spans="2:6" ht="15" customHeight="1" x14ac:dyDescent="0.15">
      <c r="B15" s="8"/>
      <c r="C15" s="16" t="s">
        <v>17</v>
      </c>
      <c r="D15" s="36" t="str">
        <f>車両別月別原価!A10</f>
        <v>ドライバー人件費</v>
      </c>
      <c r="E15" s="31">
        <f>ROUND($C$6*車両別月別原価!C10,0)</f>
        <v>23275</v>
      </c>
      <c r="F15" s="73">
        <f>車両別月別原価!E10</f>
        <v>5585999.9999999991</v>
      </c>
    </row>
    <row r="16" spans="2:6" ht="15" customHeight="1" x14ac:dyDescent="0.15">
      <c r="B16" s="8"/>
      <c r="C16" s="16" t="s">
        <v>18</v>
      </c>
      <c r="D16" s="36" t="str">
        <f>車両別月別原価!A11</f>
        <v>一般管理費</v>
      </c>
      <c r="E16" s="31">
        <f>ROUND($C$6*車両別月別原価!C11,0)</f>
        <v>8333</v>
      </c>
      <c r="F16" s="73">
        <f>車両別月別原価!E11</f>
        <v>2000000</v>
      </c>
    </row>
    <row r="17" spans="2:6" ht="15" customHeight="1" x14ac:dyDescent="0.15">
      <c r="B17" s="10"/>
      <c r="C17" s="11" t="s">
        <v>21</v>
      </c>
      <c r="D17" s="11"/>
      <c r="E17" s="32">
        <f>SUM(E10:E16)</f>
        <v>37319</v>
      </c>
      <c r="F17" s="70">
        <f>車両別月別原価!C12</f>
        <v>3731.91</v>
      </c>
    </row>
    <row r="18" spans="2:6" ht="15" customHeight="1" x14ac:dyDescent="0.15">
      <c r="B18" s="19" t="s">
        <v>19</v>
      </c>
      <c r="C18" s="13" t="s">
        <v>20</v>
      </c>
      <c r="D18" s="61" t="str">
        <f>車両別月別原価!A15</f>
        <v>燃料費</v>
      </c>
      <c r="E18" s="28">
        <f>ROUND($C$5*車両別月別原価!B15,0)</f>
        <v>9960</v>
      </c>
      <c r="F18" s="66">
        <f>車両別月別原価!D15</f>
        <v>3.5</v>
      </c>
    </row>
    <row r="19" spans="2:6" ht="15" customHeight="1" x14ac:dyDescent="0.15">
      <c r="B19" s="20"/>
      <c r="C19" s="14"/>
      <c r="D19" s="47" t="str">
        <f>車両別月別原価!A16</f>
        <v>油脂費</v>
      </c>
      <c r="E19" s="29">
        <f>ROUND($C$5*車両別月別原価!B16,0)</f>
        <v>143</v>
      </c>
      <c r="F19" s="67">
        <f>車両別月別原価!F16</f>
        <v>20000</v>
      </c>
    </row>
    <row r="20" spans="2:6" ht="15" customHeight="1" x14ac:dyDescent="0.15">
      <c r="B20" s="20"/>
      <c r="C20" s="14"/>
      <c r="D20" s="47" t="str">
        <f>車両別月別原価!A17</f>
        <v>タイヤ・チューブ費</v>
      </c>
      <c r="E20" s="29">
        <f>ROUND($C$5*車両別月別原価!B17,0)</f>
        <v>720</v>
      </c>
      <c r="F20" s="67">
        <f>車両別月別原価!F17</f>
        <v>75000</v>
      </c>
    </row>
    <row r="21" spans="2:6" ht="15" customHeight="1" x14ac:dyDescent="0.15">
      <c r="B21" s="20"/>
      <c r="C21" s="15"/>
      <c r="D21" s="12" t="str">
        <f>車両別月別原価!A18</f>
        <v>修理費</v>
      </c>
      <c r="E21" s="30">
        <f>ROUND($C$5*車両別月別原価!B18,0)</f>
        <v>1286</v>
      </c>
      <c r="F21" s="68">
        <f>車両別月別原価!D18</f>
        <v>300000</v>
      </c>
    </row>
    <row r="22" spans="2:6" ht="15" customHeight="1" x14ac:dyDescent="0.15">
      <c r="B22" s="21"/>
      <c r="C22" s="22" t="s">
        <v>22</v>
      </c>
      <c r="D22" s="22"/>
      <c r="E22" s="33">
        <f>SUM(E18:E21)</f>
        <v>12109</v>
      </c>
      <c r="F22" s="55">
        <f>車両別月別原価!B19</f>
        <v>40.360714285714288</v>
      </c>
    </row>
    <row r="23" spans="2:6" ht="15" customHeight="1" x14ac:dyDescent="0.15">
      <c r="B23" s="40" t="s">
        <v>23</v>
      </c>
      <c r="C23" s="41"/>
      <c r="D23" s="35" t="s">
        <v>96</v>
      </c>
      <c r="E23" s="42">
        <v>4200</v>
      </c>
      <c r="F23" s="35"/>
    </row>
    <row r="24" spans="2:6" ht="15" customHeight="1" x14ac:dyDescent="0.15">
      <c r="B24" s="23" t="s">
        <v>28</v>
      </c>
      <c r="C24" s="24"/>
      <c r="D24" s="24"/>
      <c r="E24" s="34">
        <f>SUM(E17,E22,E23)</f>
        <v>53628</v>
      </c>
      <c r="F24" s="25"/>
    </row>
    <row r="25" spans="2:6" ht="15" customHeight="1" thickBot="1" x14ac:dyDescent="0.2">
      <c r="B25" s="26" t="s">
        <v>26</v>
      </c>
      <c r="C25" s="27"/>
      <c r="D25" s="48" t="s">
        <v>27</v>
      </c>
      <c r="E25" s="43">
        <f>ROUND(E24*F25,0)</f>
        <v>5363</v>
      </c>
      <c r="F25" s="51">
        <f>車両別月別原価!F2/100</f>
        <v>0.1</v>
      </c>
    </row>
    <row r="26" spans="2:6" ht="15" customHeight="1" thickBot="1" x14ac:dyDescent="0.2">
      <c r="B26" s="16" t="s">
        <v>29</v>
      </c>
      <c r="C26" s="17"/>
      <c r="D26" s="17"/>
      <c r="E26" s="44">
        <f>ROUNDDOWN(SUM(E24:E25),-2)</f>
        <v>58900</v>
      </c>
      <c r="F26" s="18" t="s">
        <v>34</v>
      </c>
    </row>
    <row r="27" spans="2:6" x14ac:dyDescent="0.15">
      <c r="B27" s="5"/>
      <c r="C27" s="5"/>
      <c r="D27" s="5"/>
      <c r="E27" s="5"/>
      <c r="F27" s="6"/>
    </row>
    <row r="28" spans="2:6" x14ac:dyDescent="0.15">
      <c r="B28" s="5"/>
      <c r="C28" s="5"/>
      <c r="D28" s="5"/>
      <c r="E28" s="5"/>
      <c r="F28" s="6"/>
    </row>
    <row r="29" spans="2:6" x14ac:dyDescent="0.15">
      <c r="B29" s="5"/>
      <c r="C29" s="5"/>
      <c r="D29" s="5"/>
      <c r="E29" s="5"/>
      <c r="F29" s="6"/>
    </row>
    <row r="30" spans="2:6" x14ac:dyDescent="0.15">
      <c r="B30" s="5"/>
      <c r="C30" s="5"/>
      <c r="D30" s="5"/>
      <c r="E30" s="5"/>
      <c r="F30" s="6"/>
    </row>
    <row r="31" spans="2:6" x14ac:dyDescent="0.15">
      <c r="B31" s="5"/>
      <c r="C31" s="5"/>
      <c r="D31" s="5"/>
      <c r="E31" s="5"/>
      <c r="F31" s="6"/>
    </row>
    <row r="32" spans="2:6" x14ac:dyDescent="0.15">
      <c r="B32" s="5"/>
      <c r="C32" s="5"/>
      <c r="D32" s="5"/>
      <c r="E32" s="5"/>
      <c r="F32" s="6"/>
    </row>
    <row r="33" spans="6:6" s="5" customFormat="1" x14ac:dyDescent="0.15">
      <c r="F33" s="6"/>
    </row>
    <row r="34" spans="6:6" s="5" customFormat="1" x14ac:dyDescent="0.15">
      <c r="F34" s="6"/>
    </row>
    <row r="35" spans="6:6" s="5" customFormat="1" x14ac:dyDescent="0.15">
      <c r="F35" s="6"/>
    </row>
    <row r="36" spans="6:6" s="5" customFormat="1" x14ac:dyDescent="0.15">
      <c r="F36" s="6"/>
    </row>
    <row r="37" spans="6:6" s="5" customFormat="1" x14ac:dyDescent="0.15">
      <c r="F37" s="6"/>
    </row>
    <row r="38" spans="6:6" s="5" customFormat="1" x14ac:dyDescent="0.15">
      <c r="F38" s="6"/>
    </row>
    <row r="39" spans="6:6" s="5" customFormat="1" x14ac:dyDescent="0.15">
      <c r="F39" s="6"/>
    </row>
    <row r="40" spans="6:6" s="5" customFormat="1" x14ac:dyDescent="0.15">
      <c r="F40" s="6"/>
    </row>
    <row r="41" spans="6:6" s="5" customFormat="1" x14ac:dyDescent="0.15">
      <c r="F41" s="6"/>
    </row>
    <row r="42" spans="6:6" s="5" customFormat="1" x14ac:dyDescent="0.15"/>
    <row r="43" spans="6:6" s="5" customFormat="1" x14ac:dyDescent="0.15"/>
  </sheetData>
  <mergeCells count="6">
    <mergeCell ref="C7:D7"/>
    <mergeCell ref="E3:F3"/>
    <mergeCell ref="C2:D2"/>
    <mergeCell ref="B1:F1"/>
    <mergeCell ref="C3:D3"/>
    <mergeCell ref="C4:D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opLeftCell="A2" zoomScale="110" zoomScaleNormal="110" workbookViewId="0">
      <selection activeCell="D5" sqref="D5"/>
    </sheetView>
  </sheetViews>
  <sheetFormatPr defaultRowHeight="13.5" x14ac:dyDescent="0.15"/>
  <cols>
    <col min="1" max="1" width="2.625" style="5" customWidth="1"/>
    <col min="2" max="2" width="9" style="1"/>
    <col min="3" max="3" width="14.125" style="1" customWidth="1"/>
    <col min="4" max="4" width="22" style="1" bestFit="1" customWidth="1"/>
    <col min="5" max="5" width="15" style="1" customWidth="1"/>
    <col min="6" max="6" width="21.5" style="1" customWidth="1"/>
    <col min="7" max="7" width="3" style="5" customWidth="1"/>
    <col min="8" max="24" width="9" style="5"/>
    <col min="25" max="16384" width="9" style="1"/>
  </cols>
  <sheetData>
    <row r="1" spans="2:6" ht="40.5" customHeight="1" x14ac:dyDescent="0.15">
      <c r="B1" s="82" t="s">
        <v>35</v>
      </c>
      <c r="C1" s="82"/>
      <c r="D1" s="82"/>
      <c r="E1" s="82"/>
      <c r="F1" s="82"/>
    </row>
    <row r="2" spans="2:6" ht="25.5" customHeight="1" x14ac:dyDescent="0.15">
      <c r="B2" s="4" t="s">
        <v>0</v>
      </c>
      <c r="C2" s="81" t="s">
        <v>32</v>
      </c>
      <c r="D2" s="81"/>
      <c r="E2" s="5"/>
      <c r="F2" s="5"/>
    </row>
    <row r="3" spans="2:6" ht="15" customHeight="1" x14ac:dyDescent="0.15">
      <c r="B3" s="4" t="s">
        <v>1</v>
      </c>
      <c r="C3" s="83" t="s">
        <v>99</v>
      </c>
      <c r="D3" s="84"/>
      <c r="E3" s="80">
        <v>41922</v>
      </c>
      <c r="F3" s="80"/>
    </row>
    <row r="4" spans="2:6" ht="15" customHeight="1" x14ac:dyDescent="0.15">
      <c r="B4" s="4" t="s">
        <v>2</v>
      </c>
      <c r="C4" s="83" t="s">
        <v>97</v>
      </c>
      <c r="D4" s="84"/>
      <c r="E4" s="9"/>
      <c r="F4" s="37" t="s">
        <v>4</v>
      </c>
    </row>
    <row r="5" spans="2:6" ht="15" customHeight="1" x14ac:dyDescent="0.15">
      <c r="B5" s="4" t="s">
        <v>3</v>
      </c>
      <c r="C5" s="38">
        <v>300</v>
      </c>
      <c r="D5" s="36" t="s">
        <v>101</v>
      </c>
      <c r="E5" s="9"/>
      <c r="F5" s="37" t="s">
        <v>5</v>
      </c>
    </row>
    <row r="6" spans="2:6" ht="15" customHeight="1" x14ac:dyDescent="0.15">
      <c r="B6" s="4" t="s">
        <v>16</v>
      </c>
      <c r="C6" s="56">
        <v>1</v>
      </c>
      <c r="D6" s="57">
        <f>車両別月別原価!D2</f>
        <v>22</v>
      </c>
      <c r="E6" s="9"/>
      <c r="F6" s="37" t="s">
        <v>6</v>
      </c>
    </row>
    <row r="7" spans="2:6" ht="15" customHeight="1" x14ac:dyDescent="0.15">
      <c r="B7" s="4" t="s">
        <v>61</v>
      </c>
      <c r="C7" s="78"/>
      <c r="D7" s="79"/>
      <c r="E7" s="5"/>
      <c r="F7" s="37" t="s">
        <v>33</v>
      </c>
    </row>
    <row r="8" spans="2:6" x14ac:dyDescent="0.15">
      <c r="C8" s="39"/>
      <c r="D8" s="5"/>
      <c r="E8" s="5"/>
      <c r="F8" s="5"/>
    </row>
    <row r="9" spans="2:6" ht="15" customHeight="1" x14ac:dyDescent="0.15">
      <c r="B9" s="4" t="s">
        <v>24</v>
      </c>
      <c r="C9" s="4" t="s">
        <v>7</v>
      </c>
      <c r="D9" s="4" t="s">
        <v>25</v>
      </c>
      <c r="E9" s="4" t="s">
        <v>30</v>
      </c>
      <c r="F9" s="4" t="s">
        <v>31</v>
      </c>
    </row>
    <row r="10" spans="2:6" ht="15" customHeight="1" x14ac:dyDescent="0.15">
      <c r="B10" s="7" t="s">
        <v>8</v>
      </c>
      <c r="C10" s="13" t="s">
        <v>60</v>
      </c>
      <c r="D10" s="46" t="str">
        <f>車両別月別原価!A4</f>
        <v>減価償却費</v>
      </c>
      <c r="E10" s="28">
        <f>ROUND(車両別月別原価!B4/'見積 (2)'!$D$6,0)*$C$6</f>
        <v>4545</v>
      </c>
      <c r="F10" s="69">
        <f>車両別月別原価!G4</f>
        <v>120</v>
      </c>
    </row>
    <row r="11" spans="2:6" ht="15" customHeight="1" x14ac:dyDescent="0.15">
      <c r="B11" s="8"/>
      <c r="C11" s="14"/>
      <c r="D11" s="47" t="str">
        <f>車両別月別原価!A5</f>
        <v>自動車取得税</v>
      </c>
      <c r="E11" s="29">
        <f>ROUND(車両別月別原価!B5/'見積 (2)'!$D$6,0)*$C$6</f>
        <v>91</v>
      </c>
      <c r="F11" s="71">
        <f>車両別月別原価!E5</f>
        <v>240000</v>
      </c>
    </row>
    <row r="12" spans="2:6" ht="15" customHeight="1" x14ac:dyDescent="0.15">
      <c r="B12" s="8"/>
      <c r="C12" s="14"/>
      <c r="D12" s="47" t="str">
        <f>車両別月別原価!A6</f>
        <v>自動車税</v>
      </c>
      <c r="E12" s="29">
        <f>ROUND(車両別月別原価!B6/'見積 (2)'!$D$6,0)*$C$6</f>
        <v>201</v>
      </c>
      <c r="F12" s="72">
        <f>車両別月別原価!E6</f>
        <v>53100</v>
      </c>
    </row>
    <row r="13" spans="2:6" ht="15" customHeight="1" x14ac:dyDescent="0.15">
      <c r="B13" s="8"/>
      <c r="C13" s="14"/>
      <c r="D13" s="47" t="str">
        <f>車両別月別原価!A7</f>
        <v>自動車重量税</v>
      </c>
      <c r="E13" s="29">
        <f>ROUND(車両別月別原価!B7/'見積 (2)'!$D$6,0)*$C$6</f>
        <v>165</v>
      </c>
      <c r="F13" s="72">
        <f>車両別月別原価!E7</f>
        <v>43600</v>
      </c>
    </row>
    <row r="14" spans="2:6" ht="15" customHeight="1" x14ac:dyDescent="0.15">
      <c r="B14" s="8"/>
      <c r="C14" s="15"/>
      <c r="D14" s="12" t="str">
        <f>車両別月別原価!A9</f>
        <v>自賠責保険</v>
      </c>
      <c r="E14" s="30">
        <f>ROUND(車両別月別原価!B8/'見積 (2)'!$D$6,0)*$C$6</f>
        <v>5003</v>
      </c>
      <c r="F14" s="68">
        <f>車両別月別原価!E9</f>
        <v>49900</v>
      </c>
    </row>
    <row r="15" spans="2:6" ht="15" customHeight="1" x14ac:dyDescent="0.15">
      <c r="B15" s="8"/>
      <c r="C15" s="16" t="s">
        <v>17</v>
      </c>
      <c r="D15" s="36" t="str">
        <f>車両別月別原価!A10</f>
        <v>ドライバー人件費</v>
      </c>
      <c r="E15" s="31">
        <f>ROUND(車両別月別原価!B9/'見積 (2)'!$D$6,0)*$C$6</f>
        <v>189</v>
      </c>
      <c r="F15" s="73">
        <f>車両別月別原価!E10</f>
        <v>5585999.9999999991</v>
      </c>
    </row>
    <row r="16" spans="2:6" ht="15" customHeight="1" x14ac:dyDescent="0.15">
      <c r="B16" s="8"/>
      <c r="C16" s="16" t="s">
        <v>18</v>
      </c>
      <c r="D16" s="36" t="str">
        <f>車両別月別原価!A11</f>
        <v>一般管理費</v>
      </c>
      <c r="E16" s="31">
        <f>ROUND(車両別月別原価!B10/'見積 (2)'!$D$6,0)*$C$6</f>
        <v>21159</v>
      </c>
      <c r="F16" s="73">
        <f>車両別月別原価!E11</f>
        <v>2000000</v>
      </c>
    </row>
    <row r="17" spans="2:6" ht="15" customHeight="1" x14ac:dyDescent="0.15">
      <c r="B17" s="10"/>
      <c r="C17" s="11" t="s">
        <v>21</v>
      </c>
      <c r="D17" s="11"/>
      <c r="E17" s="32">
        <f>SUM(E10:E16)</f>
        <v>31353</v>
      </c>
      <c r="F17" s="70">
        <f>車両別月別原価!C12</f>
        <v>3731.91</v>
      </c>
    </row>
    <row r="18" spans="2:6" ht="15" customHeight="1" x14ac:dyDescent="0.15">
      <c r="B18" s="19" t="s">
        <v>19</v>
      </c>
      <c r="C18" s="13" t="s">
        <v>20</v>
      </c>
      <c r="D18" s="46" t="str">
        <f>車両別月別原価!A15</f>
        <v>燃料費</v>
      </c>
      <c r="E18" s="28">
        <f>ROUND($C$5*車両別月別原価!B15,0)</f>
        <v>9960</v>
      </c>
      <c r="F18" s="66">
        <f>車両別月別原価!D15</f>
        <v>3.5</v>
      </c>
    </row>
    <row r="19" spans="2:6" ht="15" customHeight="1" x14ac:dyDescent="0.15">
      <c r="B19" s="20"/>
      <c r="C19" s="14"/>
      <c r="D19" s="47" t="str">
        <f>車両別月別原価!A16</f>
        <v>油脂費</v>
      </c>
      <c r="E19" s="29">
        <f>ROUND($C$5*車両別月別原価!B16,0)</f>
        <v>143</v>
      </c>
      <c r="F19" s="67">
        <f>車両別月別原価!F16</f>
        <v>20000</v>
      </c>
    </row>
    <row r="20" spans="2:6" ht="15" customHeight="1" x14ac:dyDescent="0.15">
      <c r="B20" s="20"/>
      <c r="C20" s="14"/>
      <c r="D20" s="47" t="str">
        <f>車両別月別原価!A17</f>
        <v>タイヤ・チューブ費</v>
      </c>
      <c r="E20" s="29">
        <f>ROUND($C$5*車両別月別原価!B17,0)</f>
        <v>720</v>
      </c>
      <c r="F20" s="67">
        <f>車両別月別原価!F17</f>
        <v>75000</v>
      </c>
    </row>
    <row r="21" spans="2:6" ht="15" customHeight="1" x14ac:dyDescent="0.15">
      <c r="B21" s="20"/>
      <c r="C21" s="15"/>
      <c r="D21" s="12" t="str">
        <f>車両別月別原価!A18</f>
        <v>修理費</v>
      </c>
      <c r="E21" s="30">
        <f>ROUND($C$5*車両別月別原価!B18,0)</f>
        <v>1286</v>
      </c>
      <c r="F21" s="68">
        <f>車両別月別原価!D18</f>
        <v>300000</v>
      </c>
    </row>
    <row r="22" spans="2:6" ht="15" customHeight="1" x14ac:dyDescent="0.15">
      <c r="B22" s="21"/>
      <c r="C22" s="22" t="s">
        <v>22</v>
      </c>
      <c r="D22" s="22"/>
      <c r="E22" s="33">
        <f>SUM(E18:E21)</f>
        <v>12109</v>
      </c>
      <c r="F22" s="55">
        <f>車両別月別原価!B19</f>
        <v>40.360714285714288</v>
      </c>
    </row>
    <row r="23" spans="2:6" ht="15" customHeight="1" x14ac:dyDescent="0.15">
      <c r="B23" s="40" t="s">
        <v>23</v>
      </c>
      <c r="C23" s="41"/>
      <c r="D23" s="35" t="s">
        <v>96</v>
      </c>
      <c r="E23" s="42">
        <v>16000</v>
      </c>
      <c r="F23" s="35"/>
    </row>
    <row r="24" spans="2:6" ht="15" customHeight="1" x14ac:dyDescent="0.15">
      <c r="B24" s="23" t="s">
        <v>28</v>
      </c>
      <c r="C24" s="24"/>
      <c r="D24" s="24"/>
      <c r="E24" s="34">
        <f>SUM(E17,E22,E23)</f>
        <v>59462</v>
      </c>
      <c r="F24" s="25"/>
    </row>
    <row r="25" spans="2:6" ht="15" customHeight="1" thickBot="1" x14ac:dyDescent="0.2">
      <c r="B25" s="26" t="s">
        <v>26</v>
      </c>
      <c r="C25" s="27"/>
      <c r="D25" s="48" t="s">
        <v>27</v>
      </c>
      <c r="E25" s="43">
        <f>ROUND(E24*F25,0)</f>
        <v>5946</v>
      </c>
      <c r="F25" s="51">
        <f>車両別月別原価!F2/100</f>
        <v>0.1</v>
      </c>
    </row>
    <row r="26" spans="2:6" ht="15" customHeight="1" thickBot="1" x14ac:dyDescent="0.2">
      <c r="B26" s="16" t="s">
        <v>29</v>
      </c>
      <c r="C26" s="17"/>
      <c r="D26" s="17"/>
      <c r="E26" s="44">
        <f>ROUNDDOWN(SUM(E24:E25),-2)</f>
        <v>65400</v>
      </c>
      <c r="F26" s="18" t="s">
        <v>34</v>
      </c>
    </row>
    <row r="27" spans="2:6" x14ac:dyDescent="0.15">
      <c r="B27" s="5"/>
      <c r="C27" s="5"/>
      <c r="D27" s="5"/>
      <c r="E27" s="5"/>
      <c r="F27" s="6"/>
    </row>
    <row r="28" spans="2:6" x14ac:dyDescent="0.15">
      <c r="B28" s="5"/>
      <c r="C28" s="5"/>
      <c r="D28" s="5"/>
      <c r="E28" s="5"/>
      <c r="F28" s="6"/>
    </row>
    <row r="29" spans="2:6" x14ac:dyDescent="0.15">
      <c r="B29" s="5"/>
      <c r="C29" s="5"/>
      <c r="D29" s="5"/>
      <c r="E29" s="5"/>
      <c r="F29" s="6"/>
    </row>
    <row r="30" spans="2:6" x14ac:dyDescent="0.15">
      <c r="B30" s="5"/>
      <c r="C30" s="5"/>
      <c r="D30" s="5"/>
      <c r="E30" s="5"/>
      <c r="F30" s="6"/>
    </row>
    <row r="31" spans="2:6" x14ac:dyDescent="0.15">
      <c r="B31" s="5"/>
      <c r="C31" s="5"/>
      <c r="D31" s="5"/>
      <c r="E31" s="5"/>
      <c r="F31" s="6"/>
    </row>
    <row r="32" spans="2:6" x14ac:dyDescent="0.15">
      <c r="B32" s="5"/>
      <c r="C32" s="5"/>
      <c r="D32" s="5"/>
      <c r="E32" s="5"/>
      <c r="F32" s="6"/>
    </row>
    <row r="33" spans="6:6" s="5" customFormat="1" x14ac:dyDescent="0.15">
      <c r="F33" s="6"/>
    </row>
    <row r="34" spans="6:6" s="5" customFormat="1" x14ac:dyDescent="0.15">
      <c r="F34" s="6"/>
    </row>
    <row r="35" spans="6:6" s="5" customFormat="1" x14ac:dyDescent="0.15">
      <c r="F35" s="6"/>
    </row>
    <row r="36" spans="6:6" s="5" customFormat="1" x14ac:dyDescent="0.15">
      <c r="F36" s="6"/>
    </row>
    <row r="37" spans="6:6" s="5" customFormat="1" x14ac:dyDescent="0.15">
      <c r="F37" s="6"/>
    </row>
    <row r="38" spans="6:6" s="5" customFormat="1" x14ac:dyDescent="0.15">
      <c r="F38" s="6"/>
    </row>
    <row r="39" spans="6:6" s="5" customFormat="1" x14ac:dyDescent="0.15">
      <c r="F39" s="6"/>
    </row>
    <row r="40" spans="6:6" s="5" customFormat="1" x14ac:dyDescent="0.15">
      <c r="F40" s="6"/>
    </row>
    <row r="41" spans="6:6" s="5" customFormat="1" x14ac:dyDescent="0.15">
      <c r="F41" s="6"/>
    </row>
    <row r="42" spans="6:6" s="5" customFormat="1" x14ac:dyDescent="0.15"/>
    <row r="43" spans="6:6" s="5" customFormat="1" x14ac:dyDescent="0.15"/>
  </sheetData>
  <mergeCells count="6">
    <mergeCell ref="C7:D7"/>
    <mergeCell ref="B1:F1"/>
    <mergeCell ref="C2:D2"/>
    <mergeCell ref="C3:D3"/>
    <mergeCell ref="E3:F3"/>
    <mergeCell ref="C4:D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opLeftCell="A2" zoomScale="110" zoomScaleNormal="110" workbookViewId="0">
      <selection activeCell="C6" sqref="C6"/>
    </sheetView>
  </sheetViews>
  <sheetFormatPr defaultRowHeight="13.5" x14ac:dyDescent="0.15"/>
  <cols>
    <col min="1" max="1" width="2.625" style="5" customWidth="1"/>
    <col min="2" max="2" width="9" style="1"/>
    <col min="3" max="3" width="14.125" style="1" customWidth="1"/>
    <col min="4" max="4" width="22" style="1" bestFit="1" customWidth="1"/>
    <col min="5" max="5" width="15" style="1" customWidth="1"/>
    <col min="6" max="6" width="21.5" style="1" customWidth="1"/>
    <col min="7" max="7" width="3" style="5" customWidth="1"/>
    <col min="8" max="24" width="9" style="5"/>
    <col min="25" max="16384" width="9" style="1"/>
  </cols>
  <sheetData>
    <row r="1" spans="2:6" ht="40.5" customHeight="1" x14ac:dyDescent="0.15">
      <c r="B1" s="82" t="s">
        <v>35</v>
      </c>
      <c r="C1" s="82"/>
      <c r="D1" s="82"/>
      <c r="E1" s="82"/>
      <c r="F1" s="82"/>
    </row>
    <row r="2" spans="2:6" ht="25.5" customHeight="1" x14ac:dyDescent="0.15">
      <c r="B2" s="4" t="s">
        <v>0</v>
      </c>
      <c r="C2" s="81" t="s">
        <v>32</v>
      </c>
      <c r="D2" s="81"/>
      <c r="E2" s="5"/>
      <c r="F2" s="5"/>
    </row>
    <row r="3" spans="2:6" ht="15" customHeight="1" x14ac:dyDescent="0.15">
      <c r="B3" s="4" t="s">
        <v>1</v>
      </c>
      <c r="C3" s="83" t="s">
        <v>99</v>
      </c>
      <c r="D3" s="84"/>
      <c r="E3" s="80">
        <v>41922</v>
      </c>
      <c r="F3" s="80"/>
    </row>
    <row r="4" spans="2:6" ht="15" customHeight="1" x14ac:dyDescent="0.15">
      <c r="B4" s="4" t="s">
        <v>2</v>
      </c>
      <c r="C4" s="83" t="s">
        <v>97</v>
      </c>
      <c r="D4" s="84"/>
      <c r="E4" s="9"/>
      <c r="F4" s="37" t="s">
        <v>4</v>
      </c>
    </row>
    <row r="5" spans="2:6" ht="15" customHeight="1" x14ac:dyDescent="0.15">
      <c r="B5" s="4" t="s">
        <v>3</v>
      </c>
      <c r="C5" s="38">
        <v>300</v>
      </c>
      <c r="D5" s="36" t="s">
        <v>101</v>
      </c>
      <c r="E5" s="9"/>
      <c r="F5" s="37" t="s">
        <v>5</v>
      </c>
    </row>
    <row r="6" spans="2:6" ht="15" customHeight="1" x14ac:dyDescent="0.15">
      <c r="B6" s="4" t="s">
        <v>16</v>
      </c>
      <c r="C6" s="45">
        <v>10</v>
      </c>
      <c r="D6" s="36" t="s">
        <v>77</v>
      </c>
      <c r="E6" s="9"/>
      <c r="F6" s="37" t="s">
        <v>6</v>
      </c>
    </row>
    <row r="7" spans="2:6" ht="15" customHeight="1" x14ac:dyDescent="0.15">
      <c r="B7" s="4" t="s">
        <v>61</v>
      </c>
      <c r="C7" s="78"/>
      <c r="D7" s="79"/>
      <c r="E7" s="5"/>
      <c r="F7" s="37" t="s">
        <v>33</v>
      </c>
    </row>
    <row r="8" spans="2:6" x14ac:dyDescent="0.15">
      <c r="C8" s="39"/>
      <c r="D8" s="5"/>
      <c r="E8" s="5"/>
      <c r="F8" s="5"/>
    </row>
    <row r="9" spans="2:6" ht="15" customHeight="1" x14ac:dyDescent="0.15">
      <c r="B9" s="4" t="s">
        <v>24</v>
      </c>
      <c r="C9" s="4" t="s">
        <v>7</v>
      </c>
      <c r="D9" s="4" t="s">
        <v>25</v>
      </c>
      <c r="E9" s="4" t="s">
        <v>30</v>
      </c>
      <c r="F9" s="4" t="s">
        <v>31</v>
      </c>
    </row>
    <row r="10" spans="2:6" ht="15" customHeight="1" x14ac:dyDescent="0.15">
      <c r="B10" s="7" t="s">
        <v>8</v>
      </c>
      <c r="C10" s="13" t="s">
        <v>60</v>
      </c>
      <c r="D10" s="46" t="str">
        <f>車両別月別原価!A4</f>
        <v>減価償却費</v>
      </c>
      <c r="E10" s="28">
        <f>ROUND(ROUNDUP($C$6/6,0)*6*車両別月別原価!C4,0)</f>
        <v>6000</v>
      </c>
      <c r="F10" s="69">
        <f>車両別月別原価!G4</f>
        <v>120</v>
      </c>
    </row>
    <row r="11" spans="2:6" ht="15" customHeight="1" x14ac:dyDescent="0.15">
      <c r="B11" s="8"/>
      <c r="C11" s="14"/>
      <c r="D11" s="47" t="str">
        <f>車両別月別原価!A5</f>
        <v>自動車取得税</v>
      </c>
      <c r="E11" s="29">
        <f>ROUND(ROUNDUP($C$6/6,0)*6*車両別月別原価!C5,0)</f>
        <v>120</v>
      </c>
      <c r="F11" s="71">
        <f>車両別月別原価!E5</f>
        <v>240000</v>
      </c>
    </row>
    <row r="12" spans="2:6" ht="15" customHeight="1" x14ac:dyDescent="0.15">
      <c r="B12" s="8"/>
      <c r="C12" s="14"/>
      <c r="D12" s="47" t="str">
        <f>車両別月別原価!A6</f>
        <v>自動車税</v>
      </c>
      <c r="E12" s="29">
        <f>ROUND(ROUNDUP($C$6/6,0)*6*車両別月別原価!C6,0)</f>
        <v>265</v>
      </c>
      <c r="F12" s="72">
        <f>車両別月別原価!E6</f>
        <v>53100</v>
      </c>
    </row>
    <row r="13" spans="2:6" ht="15" customHeight="1" x14ac:dyDescent="0.15">
      <c r="B13" s="8"/>
      <c r="C13" s="14"/>
      <c r="D13" s="47" t="str">
        <f>車両別月別原価!A7</f>
        <v>自動車重量税</v>
      </c>
      <c r="E13" s="29">
        <f>ROUND(ROUNDUP($C$6/6,0)*6*車両別月別原価!C7,0)</f>
        <v>218</v>
      </c>
      <c r="F13" s="72">
        <f>車両別月別原価!E7</f>
        <v>43600</v>
      </c>
    </row>
    <row r="14" spans="2:6" ht="15" customHeight="1" x14ac:dyDescent="0.15">
      <c r="B14" s="8"/>
      <c r="C14" s="15"/>
      <c r="D14" s="12" t="str">
        <f>車両別月別原価!A9</f>
        <v>自賠責保険</v>
      </c>
      <c r="E14" s="30">
        <f>ROUND(ROUNDUP($C$6/6,0)*6*車両別月別原価!C9,0)</f>
        <v>249</v>
      </c>
      <c r="F14" s="68">
        <f>車両別月別原価!E9</f>
        <v>49900</v>
      </c>
    </row>
    <row r="15" spans="2:6" ht="15" customHeight="1" x14ac:dyDescent="0.15">
      <c r="B15" s="8"/>
      <c r="C15" s="16" t="s">
        <v>17</v>
      </c>
      <c r="D15" s="36" t="str">
        <f>車両別月別原価!A10</f>
        <v>ドライバー人件費</v>
      </c>
      <c r="E15" s="31">
        <f>ROUND(ROUNDUP($C$6/6,0)*6*車両別月別原価!C10,0)</f>
        <v>27930</v>
      </c>
      <c r="F15" s="73">
        <f>車両別月別原価!E10</f>
        <v>5585999.9999999991</v>
      </c>
    </row>
    <row r="16" spans="2:6" ht="15" customHeight="1" x14ac:dyDescent="0.15">
      <c r="B16" s="8"/>
      <c r="C16" s="16" t="s">
        <v>18</v>
      </c>
      <c r="D16" s="36" t="str">
        <f>車両別月別原価!A11</f>
        <v>一般管理費</v>
      </c>
      <c r="E16" s="31">
        <f>ROUND(ROUNDUP($C$6/6,0)*6*車両別月別原価!C11,0)</f>
        <v>10000</v>
      </c>
      <c r="F16" s="73">
        <f>車両別月別原価!E11</f>
        <v>2000000</v>
      </c>
    </row>
    <row r="17" spans="2:6" ht="15" customHeight="1" x14ac:dyDescent="0.15">
      <c r="B17" s="10"/>
      <c r="C17" s="11" t="s">
        <v>21</v>
      </c>
      <c r="D17" s="11"/>
      <c r="E17" s="32">
        <f>SUM(E10:E16)</f>
        <v>44782</v>
      </c>
      <c r="F17" s="70">
        <f>車両別月別原価!C12</f>
        <v>3731.91</v>
      </c>
    </row>
    <row r="18" spans="2:6" ht="15" customHeight="1" x14ac:dyDescent="0.15">
      <c r="B18" s="19" t="s">
        <v>19</v>
      </c>
      <c r="C18" s="13" t="s">
        <v>20</v>
      </c>
      <c r="D18" s="46" t="str">
        <f>車両別月別原価!A15</f>
        <v>燃料費</v>
      </c>
      <c r="E18" s="28">
        <f>ROUND($C$5*車両別月別原価!B15,0)</f>
        <v>9960</v>
      </c>
      <c r="F18" s="66">
        <f>車両別月別原価!D15</f>
        <v>3.5</v>
      </c>
    </row>
    <row r="19" spans="2:6" ht="15" customHeight="1" x14ac:dyDescent="0.15">
      <c r="B19" s="20"/>
      <c r="C19" s="14"/>
      <c r="D19" s="47" t="str">
        <f>車両別月別原価!A16</f>
        <v>油脂費</v>
      </c>
      <c r="E19" s="29">
        <f>ROUND($C$5*車両別月別原価!B16,0)</f>
        <v>143</v>
      </c>
      <c r="F19" s="67">
        <f>車両別月別原価!F16</f>
        <v>20000</v>
      </c>
    </row>
    <row r="20" spans="2:6" ht="15" customHeight="1" x14ac:dyDescent="0.15">
      <c r="B20" s="20"/>
      <c r="C20" s="14"/>
      <c r="D20" s="47" t="str">
        <f>車両別月別原価!A17</f>
        <v>タイヤ・チューブ費</v>
      </c>
      <c r="E20" s="29">
        <f>ROUND($C$5*車両別月別原価!B17,0)</f>
        <v>720</v>
      </c>
      <c r="F20" s="67">
        <f>車両別月別原価!F17</f>
        <v>75000</v>
      </c>
    </row>
    <row r="21" spans="2:6" ht="15" customHeight="1" x14ac:dyDescent="0.15">
      <c r="B21" s="20"/>
      <c r="C21" s="15"/>
      <c r="D21" s="12" t="str">
        <f>車両別月別原価!A18</f>
        <v>修理費</v>
      </c>
      <c r="E21" s="30">
        <f>ROUND($C$5*車両別月別原価!B18,0)</f>
        <v>1286</v>
      </c>
      <c r="F21" s="68">
        <f>車両別月別原価!D18</f>
        <v>300000</v>
      </c>
    </row>
    <row r="22" spans="2:6" ht="15" customHeight="1" x14ac:dyDescent="0.15">
      <c r="B22" s="21"/>
      <c r="C22" s="22" t="s">
        <v>22</v>
      </c>
      <c r="D22" s="22"/>
      <c r="E22" s="33">
        <f>SUM(E18:E21)</f>
        <v>12109</v>
      </c>
      <c r="F22" s="55">
        <f>車両別月別原価!B19</f>
        <v>40.360714285714288</v>
      </c>
    </row>
    <row r="23" spans="2:6" ht="15" customHeight="1" x14ac:dyDescent="0.15">
      <c r="B23" s="40" t="s">
        <v>23</v>
      </c>
      <c r="C23" s="41"/>
      <c r="D23" s="35" t="s">
        <v>96</v>
      </c>
      <c r="E23" s="42">
        <v>16000</v>
      </c>
      <c r="F23" s="35"/>
    </row>
    <row r="24" spans="2:6" ht="15" customHeight="1" x14ac:dyDescent="0.15">
      <c r="B24" s="23" t="s">
        <v>28</v>
      </c>
      <c r="C24" s="24"/>
      <c r="D24" s="24"/>
      <c r="E24" s="34">
        <f>SUM(E17,E22,E23)</f>
        <v>72891</v>
      </c>
      <c r="F24" s="25"/>
    </row>
    <row r="25" spans="2:6" ht="15" customHeight="1" thickBot="1" x14ac:dyDescent="0.2">
      <c r="B25" s="26" t="s">
        <v>26</v>
      </c>
      <c r="C25" s="27"/>
      <c r="D25" s="48" t="s">
        <v>27</v>
      </c>
      <c r="E25" s="43">
        <f>ROUND(E24*F25,0)</f>
        <v>7289</v>
      </c>
      <c r="F25" s="51">
        <f>車両別月別原価!F2/100</f>
        <v>0.1</v>
      </c>
    </row>
    <row r="26" spans="2:6" ht="15" customHeight="1" thickBot="1" x14ac:dyDescent="0.2">
      <c r="B26" s="16" t="s">
        <v>29</v>
      </c>
      <c r="C26" s="17"/>
      <c r="D26" s="17"/>
      <c r="E26" s="44">
        <f>ROUNDDOWN(SUM(E24:E25),-2)</f>
        <v>80100</v>
      </c>
      <c r="F26" s="18" t="s">
        <v>34</v>
      </c>
    </row>
    <row r="27" spans="2:6" x14ac:dyDescent="0.15">
      <c r="B27" s="5"/>
      <c r="C27" s="5"/>
      <c r="D27" s="5"/>
      <c r="E27" s="5"/>
      <c r="F27" s="6"/>
    </row>
    <row r="28" spans="2:6" x14ac:dyDescent="0.15">
      <c r="B28" s="5"/>
      <c r="C28" s="5"/>
      <c r="D28" s="5"/>
      <c r="E28" s="5"/>
      <c r="F28" s="6"/>
    </row>
    <row r="29" spans="2:6" x14ac:dyDescent="0.15">
      <c r="B29" s="5"/>
      <c r="C29" s="5"/>
      <c r="D29" s="5"/>
      <c r="E29" s="5"/>
      <c r="F29" s="6"/>
    </row>
    <row r="30" spans="2:6" x14ac:dyDescent="0.15">
      <c r="B30" s="5"/>
      <c r="C30" s="5"/>
      <c r="D30" s="5"/>
      <c r="E30" s="5"/>
      <c r="F30" s="6"/>
    </row>
    <row r="31" spans="2:6" x14ac:dyDescent="0.15">
      <c r="B31" s="5"/>
      <c r="C31" s="5"/>
      <c r="D31" s="5"/>
      <c r="E31" s="5"/>
      <c r="F31" s="6"/>
    </row>
    <row r="32" spans="2:6" x14ac:dyDescent="0.15">
      <c r="B32" s="5"/>
      <c r="C32" s="5"/>
      <c r="D32" s="5"/>
      <c r="E32" s="5"/>
      <c r="F32" s="6"/>
    </row>
    <row r="33" spans="6:6" s="5" customFormat="1" x14ac:dyDescent="0.15">
      <c r="F33" s="6"/>
    </row>
    <row r="34" spans="6:6" s="5" customFormat="1" x14ac:dyDescent="0.15">
      <c r="F34" s="6"/>
    </row>
    <row r="35" spans="6:6" s="5" customFormat="1" x14ac:dyDescent="0.15">
      <c r="F35" s="6"/>
    </row>
    <row r="36" spans="6:6" s="5" customFormat="1" x14ac:dyDescent="0.15">
      <c r="F36" s="6"/>
    </row>
    <row r="37" spans="6:6" s="5" customFormat="1" x14ac:dyDescent="0.15">
      <c r="F37" s="6"/>
    </row>
    <row r="38" spans="6:6" s="5" customFormat="1" x14ac:dyDescent="0.15">
      <c r="F38" s="6"/>
    </row>
    <row r="39" spans="6:6" s="5" customFormat="1" x14ac:dyDescent="0.15">
      <c r="F39" s="6"/>
    </row>
    <row r="40" spans="6:6" s="5" customFormat="1" x14ac:dyDescent="0.15">
      <c r="F40" s="6"/>
    </row>
    <row r="41" spans="6:6" s="5" customFormat="1" x14ac:dyDescent="0.15">
      <c r="F41" s="6"/>
    </row>
    <row r="42" spans="6:6" s="5" customFormat="1" x14ac:dyDescent="0.15"/>
    <row r="43" spans="6:6" s="5" customFormat="1" x14ac:dyDescent="0.15"/>
  </sheetData>
  <mergeCells count="6">
    <mergeCell ref="C7:D7"/>
    <mergeCell ref="B1:F1"/>
    <mergeCell ref="C2:D2"/>
    <mergeCell ref="C3:D3"/>
    <mergeCell ref="E3:F3"/>
    <mergeCell ref="C4:D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解説</vt:lpstr>
      <vt:lpstr>車両別月別原価</vt:lpstr>
      <vt:lpstr>見積</vt:lpstr>
      <vt:lpstr>見積 (2)</vt:lpstr>
      <vt:lpstr>見積 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変動費固定費型見積書</dc:title>
  <dc:creator>㈱近代経営システム研究所</dc:creator>
  <dc:description>（公社）全日本トラック協会　原価計算セミナーにおける参考資料
本ドキュメントは、㈱近代経営システム研究所がその責任において作成したものです。
事業者の皆様の参考用としてお使いください。</dc:description>
  <cp:lastModifiedBy>hiroz</cp:lastModifiedBy>
  <cp:lastPrinted>2014-10-22T00:51:09Z</cp:lastPrinted>
  <dcterms:created xsi:type="dcterms:W3CDTF">2014-10-08T08:51:40Z</dcterms:created>
  <dcterms:modified xsi:type="dcterms:W3CDTF">2014-11-12T12:12:05Z</dcterms:modified>
</cp:coreProperties>
</file>